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e\Desktop\WSG 2020 Report\WSG eSG report prep\Data_Tables\"/>
    </mc:Choice>
  </mc:AlternateContent>
  <bookViews>
    <workbookView xWindow="0" yWindow="0" windowWidth="19200" windowHeight="7248"/>
  </bookViews>
  <sheets>
    <sheet name="Labor Costs X Lengths" sheetId="1" r:id="rId1"/>
    <sheet name="Labor Costs_Vessel Size_County" sheetId="3" r:id="rId2"/>
    <sheet name="Labor Cost by County" sheetId="4" r:id="rId3"/>
    <sheet name="Labor Cost by County_Exclusions" sheetId="5" r:id="rId4"/>
    <sheet name="Notes &amp; Assumptions" sheetId="6" r:id="rId5"/>
    <sheet name="CountyxLength" sheetId="7"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7" l="1"/>
  <c r="B56" i="7"/>
  <c r="B61" i="7"/>
  <c r="S5" i="7"/>
  <c r="S6" i="7"/>
  <c r="S7" i="7"/>
  <c r="S8" i="7"/>
  <c r="S9" i="7"/>
  <c r="S10" i="7"/>
  <c r="S11" i="7"/>
  <c r="S12" i="7"/>
  <c r="S13" i="7"/>
  <c r="S14" i="7"/>
  <c r="S15" i="7"/>
  <c r="S16" i="7"/>
  <c r="S17" i="7"/>
  <c r="S18" i="7"/>
  <c r="S19" i="7"/>
  <c r="S20" i="7"/>
  <c r="S21" i="7"/>
  <c r="S22" i="7"/>
  <c r="S23" i="7"/>
  <c r="B24" i="7"/>
  <c r="C24" i="7"/>
  <c r="D24" i="7"/>
  <c r="E24" i="7"/>
  <c r="F24" i="7"/>
  <c r="G24" i="7"/>
  <c r="H24" i="7"/>
  <c r="I24" i="7"/>
  <c r="J24" i="7"/>
  <c r="K24" i="7"/>
  <c r="L24" i="7"/>
  <c r="M24" i="7"/>
  <c r="N24" i="7"/>
  <c r="O24" i="7"/>
  <c r="P24" i="7"/>
  <c r="Q24" i="7"/>
  <c r="R24" i="7"/>
  <c r="B25" i="7"/>
  <c r="C25" i="7"/>
  <c r="D25" i="7"/>
  <c r="E25" i="7"/>
  <c r="F25" i="7"/>
  <c r="G25" i="7"/>
  <c r="H25" i="7"/>
  <c r="I25" i="7"/>
  <c r="J25" i="7"/>
  <c r="K25" i="7"/>
  <c r="L25" i="7"/>
  <c r="M25" i="7"/>
  <c r="N25" i="7"/>
  <c r="O25" i="7"/>
  <c r="P25" i="7"/>
  <c r="Q25" i="7"/>
  <c r="R25" i="7"/>
  <c r="B27" i="7"/>
  <c r="C27" i="7"/>
  <c r="D27" i="7"/>
  <c r="E27" i="7"/>
  <c r="F27" i="7"/>
  <c r="F28" i="7" s="1"/>
  <c r="G27" i="7"/>
  <c r="H27" i="7"/>
  <c r="I27" i="7"/>
  <c r="J27" i="7"/>
  <c r="J28" i="7" s="1"/>
  <c r="K27" i="7"/>
  <c r="L27" i="7"/>
  <c r="M27" i="7"/>
  <c r="N27" i="7"/>
  <c r="N28" i="7" s="1"/>
  <c r="O27" i="7"/>
  <c r="P27" i="7"/>
  <c r="Q27" i="7"/>
  <c r="R27" i="7"/>
  <c r="R28" i="7" s="1"/>
  <c r="S27" i="7"/>
  <c r="D28" i="7" s="1"/>
  <c r="L28" i="7"/>
  <c r="P28" i="7"/>
  <c r="B29" i="7"/>
  <c r="C29" i="7"/>
  <c r="D29" i="7"/>
  <c r="E29" i="7"/>
  <c r="F29" i="7"/>
  <c r="G29" i="7"/>
  <c r="H29" i="7"/>
  <c r="I29" i="7"/>
  <c r="J29" i="7"/>
  <c r="K29" i="7"/>
  <c r="L29" i="7"/>
  <c r="M29" i="7"/>
  <c r="N29" i="7"/>
  <c r="O29" i="7"/>
  <c r="P29" i="7"/>
  <c r="Q29" i="7"/>
  <c r="R29" i="7"/>
  <c r="B31" i="7"/>
  <c r="C31" i="7"/>
  <c r="D31" i="7"/>
  <c r="D61" i="7" s="1"/>
  <c r="D64" i="7" s="1"/>
  <c r="E31" i="7"/>
  <c r="E61" i="7" s="1"/>
  <c r="E64" i="7" s="1"/>
  <c r="F31" i="7"/>
  <c r="G31" i="7"/>
  <c r="H31" i="7"/>
  <c r="H61" i="7" s="1"/>
  <c r="H64" i="7" s="1"/>
  <c r="I31" i="7"/>
  <c r="I61" i="7" s="1"/>
  <c r="I64" i="7" s="1"/>
  <c r="J31" i="7"/>
  <c r="K31" i="7"/>
  <c r="L31" i="7"/>
  <c r="L61" i="7" s="1"/>
  <c r="L64" i="7" s="1"/>
  <c r="M31" i="7"/>
  <c r="M61" i="7" s="1"/>
  <c r="M64" i="7" s="1"/>
  <c r="N31" i="7"/>
  <c r="O31" i="7"/>
  <c r="P31" i="7"/>
  <c r="P61" i="7" s="1"/>
  <c r="P64" i="7" s="1"/>
  <c r="Q31" i="7"/>
  <c r="Q61" i="7" s="1"/>
  <c r="Q64" i="7" s="1"/>
  <c r="R31" i="7"/>
  <c r="S36" i="7"/>
  <c r="S37" i="7"/>
  <c r="S38" i="7"/>
  <c r="S39" i="7"/>
  <c r="S40" i="7"/>
  <c r="S41" i="7"/>
  <c r="S42" i="7"/>
  <c r="S43" i="7"/>
  <c r="S44" i="7"/>
  <c r="S45" i="7"/>
  <c r="S46" i="7"/>
  <c r="S47" i="7"/>
  <c r="S48" i="7"/>
  <c r="S49" i="7"/>
  <c r="S50" i="7"/>
  <c r="S51" i="7"/>
  <c r="S52" i="7"/>
  <c r="S53" i="7"/>
  <c r="S54" i="7"/>
  <c r="S55" i="7"/>
  <c r="C56" i="7"/>
  <c r="D56" i="7"/>
  <c r="E56" i="7"/>
  <c r="F56" i="7"/>
  <c r="G56" i="7"/>
  <c r="H56" i="7"/>
  <c r="I56" i="7"/>
  <c r="J56" i="7"/>
  <c r="K56" i="7"/>
  <c r="L56" i="7"/>
  <c r="M56" i="7"/>
  <c r="N56" i="7"/>
  <c r="O56" i="7"/>
  <c r="P56" i="7"/>
  <c r="Q56" i="7"/>
  <c r="R56" i="7"/>
  <c r="C61" i="7"/>
  <c r="C64" i="7" s="1"/>
  <c r="F61" i="7"/>
  <c r="F64" i="7" s="1"/>
  <c r="G61" i="7"/>
  <c r="G64" i="7" s="1"/>
  <c r="K61" i="7"/>
  <c r="K64" i="7" s="1"/>
  <c r="N61" i="7"/>
  <c r="N64" i="7" s="1"/>
  <c r="O61" i="7"/>
  <c r="O64" i="7" s="1"/>
  <c r="S62" i="7"/>
  <c r="S63" i="7"/>
  <c r="S56" i="7" l="1"/>
  <c r="J57" i="7" s="1"/>
  <c r="H28" i="7"/>
  <c r="G26" i="7"/>
  <c r="H26" i="7"/>
  <c r="R61" i="7"/>
  <c r="R64" i="7" s="1"/>
  <c r="J61" i="7"/>
  <c r="J64" i="7" s="1"/>
  <c r="B64" i="7"/>
  <c r="S29" i="7"/>
  <c r="P26" i="7"/>
  <c r="S25" i="7"/>
  <c r="O26" i="7" s="1"/>
  <c r="B58" i="7"/>
  <c r="Q30" i="7"/>
  <c r="M30" i="7"/>
  <c r="I30" i="7"/>
  <c r="E30" i="7"/>
  <c r="E28" i="7"/>
  <c r="I28" i="7"/>
  <c r="M28" i="7"/>
  <c r="Q28" i="7"/>
  <c r="S28" i="7"/>
  <c r="O28" i="7"/>
  <c r="K28" i="7"/>
  <c r="G28" i="7"/>
  <c r="C28" i="7"/>
  <c r="S24" i="7"/>
  <c r="S31" i="7"/>
  <c r="M32" i="7" s="1"/>
  <c r="B19" i="1"/>
  <c r="E19" i="1" s="1"/>
  <c r="B18" i="1"/>
  <c r="E18" i="1" s="1"/>
  <c r="B17" i="1"/>
  <c r="E17" i="1" s="1"/>
  <c r="B16" i="1"/>
  <c r="E16" i="1" s="1"/>
  <c r="B15" i="1"/>
  <c r="E15" i="1" s="1"/>
  <c r="B14" i="1"/>
  <c r="E14" i="1" s="1"/>
  <c r="B13" i="1"/>
  <c r="E13" i="1" s="1"/>
  <c r="B12" i="1"/>
  <c r="E12" i="1" s="1"/>
  <c r="B11" i="1"/>
  <c r="E11" i="1" s="1"/>
  <c r="B10" i="1"/>
  <c r="E10" i="1" s="1"/>
  <c r="B9" i="1"/>
  <c r="E9" i="1" s="1"/>
  <c r="B8" i="1"/>
  <c r="E8" i="1" s="1"/>
  <c r="B7" i="1"/>
  <c r="E7" i="1" s="1"/>
  <c r="B6" i="1"/>
  <c r="E6" i="1" s="1"/>
  <c r="B5" i="1"/>
  <c r="E5" i="1" s="1"/>
  <c r="B4" i="1"/>
  <c r="E4" i="1" s="1"/>
  <c r="E3" i="1"/>
  <c r="D3" i="1"/>
  <c r="C3" i="1"/>
  <c r="P32" i="7" l="1"/>
  <c r="E32" i="7"/>
  <c r="K26" i="7"/>
  <c r="Q32" i="7"/>
  <c r="L26" i="7"/>
  <c r="I32" i="7"/>
  <c r="D26" i="7"/>
  <c r="D30" i="7"/>
  <c r="H30" i="7"/>
  <c r="L30" i="7"/>
  <c r="P30" i="7"/>
  <c r="F30" i="7"/>
  <c r="N30" i="7"/>
  <c r="S30" i="7"/>
  <c r="G30" i="7"/>
  <c r="O30" i="7"/>
  <c r="K30" i="7"/>
  <c r="J30" i="7"/>
  <c r="R30" i="7"/>
  <c r="C30" i="7"/>
  <c r="B32" i="7"/>
  <c r="B33" i="7" s="1"/>
  <c r="C33" i="7" s="1"/>
  <c r="D33" i="7" s="1"/>
  <c r="E33" i="7" s="1"/>
  <c r="F33" i="7" s="1"/>
  <c r="G33" i="7" s="1"/>
  <c r="H33" i="7" s="1"/>
  <c r="I33" i="7" s="1"/>
  <c r="J33" i="7" s="1"/>
  <c r="K33" i="7" s="1"/>
  <c r="L33" i="7" s="1"/>
  <c r="M33" i="7" s="1"/>
  <c r="N33" i="7" s="1"/>
  <c r="O33" i="7" s="1"/>
  <c r="P33" i="7" s="1"/>
  <c r="Q33" i="7" s="1"/>
  <c r="R33" i="7" s="1"/>
  <c r="F32" i="7"/>
  <c r="J32" i="7"/>
  <c r="N32" i="7"/>
  <c r="R32" i="7"/>
  <c r="C32" i="7"/>
  <c r="G32" i="7"/>
  <c r="K32" i="7"/>
  <c r="O32" i="7"/>
  <c r="S32" i="7"/>
  <c r="L32" i="7"/>
  <c r="S61" i="7"/>
  <c r="U24" i="7" s="1"/>
  <c r="D32" i="7"/>
  <c r="F26" i="7"/>
  <c r="J26" i="7"/>
  <c r="N26" i="7"/>
  <c r="R26" i="7"/>
  <c r="S26" i="7"/>
  <c r="I26" i="7"/>
  <c r="M26" i="7"/>
  <c r="E26" i="7"/>
  <c r="Q26" i="7"/>
  <c r="H32" i="7"/>
  <c r="C26" i="7"/>
  <c r="C57" i="7"/>
  <c r="C58" i="7" s="1"/>
  <c r="G57" i="7"/>
  <c r="K57" i="7"/>
  <c r="O57" i="7"/>
  <c r="S57" i="7"/>
  <c r="D57" i="7"/>
  <c r="H57" i="7"/>
  <c r="L57" i="7"/>
  <c r="P57" i="7"/>
  <c r="E57" i="7"/>
  <c r="M57" i="7"/>
  <c r="I57" i="7"/>
  <c r="F57" i="7"/>
  <c r="N57" i="7"/>
  <c r="Q57" i="7"/>
  <c r="R57" i="7"/>
  <c r="C4" i="1"/>
  <c r="C5" i="1"/>
  <c r="C6" i="1"/>
  <c r="C7" i="1"/>
  <c r="C8" i="1"/>
  <c r="C9" i="1"/>
  <c r="C10" i="1"/>
  <c r="C11" i="1"/>
  <c r="C12" i="1"/>
  <c r="C13" i="1"/>
  <c r="C14" i="1"/>
  <c r="C15" i="1"/>
  <c r="C16" i="1"/>
  <c r="C17" i="1"/>
  <c r="C18" i="1"/>
  <c r="C19" i="1"/>
  <c r="D4" i="1"/>
  <c r="D5" i="1"/>
  <c r="D6" i="1"/>
  <c r="D7" i="1"/>
  <c r="D8" i="1"/>
  <c r="D9" i="1"/>
  <c r="D10" i="1"/>
  <c r="D11" i="1"/>
  <c r="D12" i="1"/>
  <c r="D13" i="1"/>
  <c r="D14" i="1"/>
  <c r="D15" i="1"/>
  <c r="D16" i="1"/>
  <c r="D17" i="1"/>
  <c r="D18" i="1"/>
  <c r="D19" i="1"/>
  <c r="D58" i="7" l="1"/>
  <c r="E58" i="7" s="1"/>
  <c r="F58" i="7" s="1"/>
  <c r="G58" i="7" s="1"/>
  <c r="H58" i="7" s="1"/>
  <c r="I58" i="7" s="1"/>
  <c r="J58" i="7" s="1"/>
  <c r="K58" i="7" s="1"/>
  <c r="L58" i="7" s="1"/>
  <c r="M58" i="7" s="1"/>
  <c r="N58" i="7" s="1"/>
  <c r="O58" i="7" s="1"/>
  <c r="P58" i="7" s="1"/>
  <c r="Q58" i="7" s="1"/>
  <c r="R58" i="7" s="1"/>
  <c r="U29" i="7"/>
  <c r="U25" i="7"/>
  <c r="U31" i="7"/>
  <c r="S64" i="7"/>
  <c r="T61" i="7" s="1"/>
  <c r="U61" i="7"/>
  <c r="U63" i="7"/>
  <c r="U27" i="7"/>
  <c r="U56" i="7"/>
  <c r="S65" i="7" l="1"/>
  <c r="T8" i="7"/>
  <c r="T14" i="7"/>
  <c r="T18" i="7"/>
  <c r="T22" i="7"/>
  <c r="T64" i="7"/>
  <c r="T6" i="7"/>
  <c r="T10" i="7"/>
  <c r="T12" i="7"/>
  <c r="T16" i="7"/>
  <c r="T20" i="7"/>
  <c r="T41" i="7"/>
  <c r="T49" i="7"/>
  <c r="U64" i="7"/>
  <c r="T43" i="7"/>
  <c r="T51" i="7"/>
  <c r="T39" i="7"/>
  <c r="T47" i="7"/>
  <c r="T55" i="7"/>
  <c r="T37" i="7"/>
  <c r="T45" i="7"/>
  <c r="T53" i="7"/>
  <c r="M65" i="7"/>
  <c r="N65" i="7"/>
  <c r="P65" i="7"/>
  <c r="T11" i="7"/>
  <c r="T48" i="7"/>
  <c r="G65" i="7"/>
  <c r="T36" i="7"/>
  <c r="T13" i="7"/>
  <c r="T27" i="7"/>
  <c r="T17" i="7"/>
  <c r="T62" i="7"/>
  <c r="I65" i="7"/>
  <c r="T46" i="7"/>
  <c r="T40" i="7"/>
  <c r="L65" i="7"/>
  <c r="T23" i="7"/>
  <c r="T7" i="7"/>
  <c r="T63" i="7"/>
  <c r="T50" i="7"/>
  <c r="T9" i="7"/>
  <c r="Q65" i="7"/>
  <c r="F65" i="7"/>
  <c r="D65" i="7"/>
  <c r="T15" i="7"/>
  <c r="T44" i="7"/>
  <c r="T5" i="7"/>
  <c r="E65" i="7"/>
  <c r="H65" i="7"/>
  <c r="T19" i="7"/>
  <c r="T38" i="7"/>
  <c r="T42" i="7"/>
  <c r="T54" i="7"/>
  <c r="K65" i="7"/>
  <c r="T52" i="7"/>
  <c r="T21" i="7"/>
  <c r="C65" i="7"/>
  <c r="O65" i="7"/>
  <c r="R65" i="7"/>
  <c r="J65" i="7"/>
  <c r="T29" i="7"/>
  <c r="T56" i="7"/>
  <c r="T25" i="7"/>
  <c r="T24" i="7"/>
  <c r="T31" i="7"/>
  <c r="B65" i="7"/>
  <c r="B66" i="7" s="1"/>
  <c r="C66" i="7" l="1"/>
  <c r="D66" i="7" s="1"/>
  <c r="E66" i="7" s="1"/>
  <c r="F66" i="7" s="1"/>
  <c r="G66" i="7" s="1"/>
  <c r="H66" i="7" s="1"/>
  <c r="I66" i="7" s="1"/>
  <c r="J66" i="7" s="1"/>
  <c r="K66" i="7" s="1"/>
  <c r="L66" i="7" s="1"/>
  <c r="M66" i="7" s="1"/>
  <c r="N66" i="7" s="1"/>
  <c r="O66" i="7" s="1"/>
  <c r="P66" i="7" s="1"/>
  <c r="Q66" i="7" s="1"/>
  <c r="R66" i="7" s="1"/>
</calcChain>
</file>

<file path=xl/comments1.xml><?xml version="1.0" encoding="utf-8"?>
<comments xmlns="http://schemas.openxmlformats.org/spreadsheetml/2006/main">
  <authors>
    <author>...</author>
  </authors>
  <commentList>
    <comment ref="B34" authorId="0" shapeId="0">
      <text>
        <r>
          <rPr>
            <b/>
            <sz val="10"/>
            <color rgb="FF000000"/>
            <rFont val="Tahoma"/>
            <family val="2"/>
          </rPr>
          <t>...:</t>
        </r>
        <r>
          <rPr>
            <sz val="10"/>
            <color rgb="FF000000"/>
            <rFont val="Tahoma"/>
            <family val="2"/>
          </rPr>
          <t xml:space="preserve">
</t>
        </r>
        <r>
          <rPr>
            <sz val="10"/>
            <color rgb="FF000000"/>
            <rFont val="Tahoma"/>
            <family val="2"/>
          </rPr>
          <t>Seattle-Tacoma-Bellevue, WA Metropolitan Statistical Area
Olympia-Lacey-Tumwater, WA Metropolitan Statistical Area
Bremerton-Silverdale-Port Orchard, WA Metropolitan Statistical Area
Mount Vernon-Anacortes, WA Metropolitan Statistical Area
Oak Harbor, WA Micropolitan Statistical Area
Centralia, WA Micropolitan Statistical Area
Shelton, WA Micropolitan Statistical Area</t>
        </r>
      </text>
    </comment>
  </commentList>
</comments>
</file>

<file path=xl/sharedStrings.xml><?xml version="1.0" encoding="utf-8"?>
<sst xmlns="http://schemas.openxmlformats.org/spreadsheetml/2006/main" count="576" uniqueCount="123">
  <si>
    <t>Length Class (ft) - Actual</t>
  </si>
  <si>
    <t>Avg Length - for calculations</t>
  </si>
  <si>
    <t>Overcoating - 1 coat</t>
  </si>
  <si>
    <t>Overcoating - 2 coats</t>
  </si>
  <si>
    <t>Removal + 2 new coats</t>
  </si>
  <si>
    <t>≤10'</t>
  </si>
  <si>
    <t>11'-14'</t>
  </si>
  <si>
    <t>15'-18'</t>
  </si>
  <si>
    <t>19'-22'</t>
  </si>
  <si>
    <t>23'-26'</t>
  </si>
  <si>
    <t>27'-30'</t>
  </si>
  <si>
    <t>31'-34'</t>
  </si>
  <si>
    <t>35'-38'</t>
  </si>
  <si>
    <t>39'-42'</t>
  </si>
  <si>
    <t>43'-46'</t>
  </si>
  <si>
    <t>47'-50'</t>
  </si>
  <si>
    <t>51'-54'</t>
  </si>
  <si>
    <t>55'-58'</t>
  </si>
  <si>
    <t>59'-62'</t>
  </si>
  <si>
    <t>63'-66'</t>
  </si>
  <si>
    <t>67'-70'</t>
  </si>
  <si>
    <t>&gt;70'</t>
  </si>
  <si>
    <t>LABOR, TIME, MATERIAL COST CALCULATIONS  (excluding paint)</t>
  </si>
  <si>
    <t>Moorage Location
(Region , County)</t>
  </si>
  <si>
    <t>Western Washington</t>
  </si>
  <si>
    <t>Clallam</t>
  </si>
  <si>
    <t>Clark</t>
  </si>
  <si>
    <t>Cowlitz</t>
  </si>
  <si>
    <t>Grays Harbor</t>
  </si>
  <si>
    <t>Island</t>
  </si>
  <si>
    <t>Jefferson</t>
  </si>
  <si>
    <t>King</t>
  </si>
  <si>
    <t>Kitsap</t>
  </si>
  <si>
    <t>Lewis</t>
  </si>
  <si>
    <t>Mason</t>
  </si>
  <si>
    <t>Pacific</t>
  </si>
  <si>
    <t>Pierce</t>
  </si>
  <si>
    <t>San Juan</t>
  </si>
  <si>
    <t>Skagit</t>
  </si>
  <si>
    <t>Skamania</t>
  </si>
  <si>
    <t>Snohomish</t>
  </si>
  <si>
    <t>Thurston</t>
  </si>
  <si>
    <t>Wahkiakum</t>
  </si>
  <si>
    <t>Whatcom</t>
  </si>
  <si>
    <t>Seattle CSA</t>
  </si>
  <si>
    <t>Puget Sound</t>
  </si>
  <si>
    <t>Coast</t>
  </si>
  <si>
    <t>Inland</t>
  </si>
  <si>
    <t>W. Wash. Total</t>
  </si>
  <si>
    <t>Eastern Washington</t>
  </si>
  <si>
    <t>Adams</t>
  </si>
  <si>
    <t>Asotin</t>
  </si>
  <si>
    <t>Benton</t>
  </si>
  <si>
    <t>Chelan</t>
  </si>
  <si>
    <t>Columbia</t>
  </si>
  <si>
    <t>Douglas</t>
  </si>
  <si>
    <t>Ferry</t>
  </si>
  <si>
    <t>Franklin</t>
  </si>
  <si>
    <t>Garfield</t>
  </si>
  <si>
    <t>Grant</t>
  </si>
  <si>
    <t>Kittitas</t>
  </si>
  <si>
    <t>Klickitat</t>
  </si>
  <si>
    <t>Lincoln</t>
  </si>
  <si>
    <t>Okanogan</t>
  </si>
  <si>
    <t>Pend Oreille</t>
  </si>
  <si>
    <t>Spokane</t>
  </si>
  <si>
    <t>Stevens</t>
  </si>
  <si>
    <t>Walla Walla</t>
  </si>
  <si>
    <t>Whitman</t>
  </si>
  <si>
    <t>Yakima</t>
  </si>
  <si>
    <t>E. Wash. Total</t>
  </si>
  <si>
    <t>All Washington</t>
  </si>
  <si>
    <t>State Total</t>
  </si>
  <si>
    <t>Other</t>
  </si>
  <si>
    <t>Out-of-State</t>
  </si>
  <si>
    <t>Unknown</t>
  </si>
  <si>
    <t>Grand Total</t>
  </si>
  <si>
    <t>% of Total Vessels</t>
  </si>
  <si>
    <t>Vessel Lengths</t>
  </si>
  <si>
    <t xml:space="preserve">Regional and Countywide Labor, Time, Material Costs by Vessel Lengths </t>
  </si>
  <si>
    <t>Total Number of Vessels</t>
  </si>
  <si>
    <t>Washington State Total</t>
  </si>
  <si>
    <t>LABOR COSTS BY COUNTY</t>
  </si>
  <si>
    <t>LABOR COSTS BY COUNTY EXCLUDING WOODEN HULLS AND VESSELS GREATER THAN 65' IN LENGTH</t>
  </si>
  <si>
    <t>Labor Cost of Paint Application</t>
  </si>
  <si>
    <t>Removal + 2 coats</t>
  </si>
  <si>
    <t>Wooden Hulls &amp; &gt;65'</t>
  </si>
  <si>
    <t>Labor Costs of Paint Application by County and Regions</t>
  </si>
  <si>
    <t>Labor Costs of Paint Application by County and Regions, Excluding Wooden Hulls and Vessels &gt;65'</t>
  </si>
  <si>
    <t>Kennewick, Pasco and Richland cities</t>
  </si>
  <si>
    <t>Tri-Cities</t>
  </si>
  <si>
    <t>Eight-county Seattle–Tacoma–Olympia Combined Statistical Area (CSA), the metropolitan core of the region.</t>
  </si>
  <si>
    <t>Counties bordering Puget Sound.</t>
  </si>
  <si>
    <t>Geographic Designation Definitions:</t>
  </si>
  <si>
    <t>From the Washington Sea Grant "Fleet Characteristics" web page: https://wsg.washington.edu/community-outreach/outreach-detail-pages/washington-state-boat-fleet/</t>
  </si>
  <si>
    <t>GEOGRAPHIC DESIGNATIONS REFERENCED IN THE LABOR COSTS</t>
  </si>
  <si>
    <t xml:space="preserve">If we wish to edit the baseline costs used to calculate labor costs, only the three rows at the top of the "Labor Costs" sheet need to be edited; the rest of the sheet will autopopulate. </t>
  </si>
  <si>
    <t xml:space="preserve">Based on a review of other marina's rates, Seaview's match with some other estimated costs for paint application and removal. More quotes may be needed to justify using Seaview's alone.  </t>
  </si>
  <si>
    <t xml:space="preserve">We have yard rates (aka costs) from other marinas related to these actions, yet, the unit of those costs is variable. </t>
  </si>
  <si>
    <t>Seaview offers vessel length-based costs for both applying 1-2 coats of paint and removing it.</t>
  </si>
  <si>
    <t xml:space="preserve">Given the variability of labor costs, they have been calculated using Seaview Boatyard &amp; Yacht Service Seattle marina's costs. </t>
  </si>
  <si>
    <t>LABOR COST FIGURES:</t>
  </si>
  <si>
    <t>Existing paint is in bad condition and needs to be stripped, then new paint needs to be applied. </t>
  </si>
  <si>
    <t>Worst' / Most costly scenario - Remove paint and apply 2 coats:</t>
  </si>
  <si>
    <t>Existing boat paint is pretty good, but needs to be refreshed. It can be prepped and overcoated (painted over) with fresh paint that is compliant with the WA regulations. It is recommend</t>
  </si>
  <si>
    <t>Good scenario - Overcoating with 2 coats:</t>
  </si>
  <si>
    <t>Existing paint is already compliant with the regulation and is in good shape, but needs to be refreshed. It can be prepped and overcoated (painted over) with 1 coat. </t>
  </si>
  <si>
    <r>
      <rPr>
        <b/>
        <sz val="11"/>
        <color rgb="FF000000"/>
        <rFont val="Lato"/>
        <family val="2"/>
      </rPr>
      <t>Best scenario - Overcoating with 1 coat:</t>
    </r>
    <r>
      <rPr>
        <sz val="11"/>
        <color rgb="FF000000"/>
        <rFont val="Lato"/>
        <family val="2"/>
      </rPr>
      <t xml:space="preserve"> </t>
    </r>
  </si>
  <si>
    <t>Labor costs have been calculated for three scenarios. These were originally based upon research into the subject, and later confirmed by Andy McBride from Seaview Boatyard &amp; Yacht Service in Seattle, WA.</t>
  </si>
  <si>
    <t xml:space="preserve">LABOR COST SCENARIOS: </t>
  </si>
  <si>
    <t xml:space="preserve">Cost figures have been calculated for the whole WA recreational vessel fleet AND for the fleet excluding the vessels to which regulation will not apply. </t>
  </si>
  <si>
    <t>Recreational vessels that do NOT have a wooden hull.</t>
  </si>
  <si>
    <t>Recreational vessels ≤65’ in length.</t>
  </si>
  <si>
    <t>WA antifouling paint regulations will apply to:</t>
  </si>
  <si>
    <t>VESSELS SUBJECT TO REGULATION</t>
  </si>
  <si>
    <t>ASSUMPTIONS BUILT INTO CALCULATIONS</t>
  </si>
  <si>
    <t>Cumulative %</t>
  </si>
  <si>
    <t>Percent of Total</t>
  </si>
  <si>
    <t>% of Total</t>
  </si>
  <si>
    <t>TOTAL</t>
  </si>
  <si>
    <t>County</t>
  </si>
  <si>
    <t>Length Class</t>
  </si>
  <si>
    <t>Vessel Lengths Distribution by County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</si>
</sst>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s>
  <fonts count="17">
    <font>
      <sz val="11"/>
      <color theme="1"/>
      <name val="Calibri"/>
      <family val="2"/>
      <scheme val="minor"/>
    </font>
    <font>
      <sz val="11"/>
      <color theme="1"/>
      <name val="Calibri"/>
      <family val="2"/>
      <scheme val="minor"/>
    </font>
    <font>
      <sz val="9"/>
      <color theme="1"/>
      <name val="Lato Regular"/>
    </font>
    <font>
      <sz val="9"/>
      <color rgb="FFC00000"/>
      <name val="Lato Regular"/>
    </font>
    <font>
      <b/>
      <sz val="11"/>
      <color theme="1"/>
      <name val="Calibri"/>
      <family val="2"/>
      <scheme val="minor"/>
    </font>
    <font>
      <sz val="12"/>
      <color theme="1"/>
      <name val="Lato Regular"/>
    </font>
    <font>
      <b/>
      <sz val="12"/>
      <color theme="1"/>
      <name val="Lato Regular"/>
    </font>
    <font>
      <sz val="10"/>
      <color theme="1"/>
      <name val="Lato Regular"/>
    </font>
    <font>
      <b/>
      <sz val="10"/>
      <color theme="1"/>
      <name val="Lato Regular"/>
    </font>
    <font>
      <sz val="10"/>
      <color rgb="FFC00000"/>
      <name val="Lato Regular"/>
    </font>
    <font>
      <b/>
      <sz val="10"/>
      <name val="Lato Regular"/>
    </font>
    <font>
      <sz val="10"/>
      <color theme="4" tint="-0.499984740745262"/>
      <name val="Lato Regular"/>
    </font>
    <font>
      <sz val="12"/>
      <color theme="1"/>
      <name val="Calibri"/>
      <family val="2"/>
      <scheme val="minor"/>
    </font>
    <font>
      <sz val="11"/>
      <color rgb="FF000000"/>
      <name val="Lato"/>
      <family val="2"/>
    </font>
    <font>
      <b/>
      <sz val="11"/>
      <color rgb="FF000000"/>
      <name val="Lato"/>
      <family val="2"/>
    </font>
    <font>
      <b/>
      <sz val="10"/>
      <color rgb="FF000000"/>
      <name val="Tahoma"/>
      <family val="2"/>
    </font>
    <font>
      <sz val="10"/>
      <color rgb="FF000000"/>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2">
    <border>
      <left/>
      <right/>
      <top/>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2" fillId="0" borderId="0"/>
  </cellStyleXfs>
  <cellXfs count="38">
    <xf numFmtId="0" fontId="0" fillId="0" borderId="0" xfId="0"/>
    <xf numFmtId="0" fontId="2" fillId="0" borderId="0" xfId="0" applyFont="1" applyBorder="1" applyAlignment="1"/>
    <xf numFmtId="0" fontId="2" fillId="0" borderId="0" xfId="0" applyFont="1" applyBorder="1" applyAlignment="1">
      <alignment horizontal="center"/>
    </xf>
    <xf numFmtId="164" fontId="2" fillId="0" borderId="0" xfId="1" applyNumberFormat="1" applyFont="1" applyFill="1" applyBorder="1" applyAlignment="1">
      <alignment horizontal="center"/>
    </xf>
    <xf numFmtId="164" fontId="2" fillId="0" borderId="0" xfId="1" applyNumberFormat="1" applyFont="1" applyFill="1" applyBorder="1"/>
    <xf numFmtId="0" fontId="3" fillId="0" borderId="0" xfId="0" applyFont="1" applyBorder="1" applyAlignment="1">
      <alignment horizontal="left" wrapText="1" indent="1"/>
    </xf>
    <xf numFmtId="43" fontId="0" fillId="0" borderId="0" xfId="2" applyFont="1"/>
    <xf numFmtId="165" fontId="0" fillId="0" borderId="0" xfId="2" applyNumberFormat="1" applyFont="1"/>
    <xf numFmtId="0" fontId="4" fillId="0" borderId="0" xfId="0" applyFont="1"/>
    <xf numFmtId="0" fontId="0" fillId="0" borderId="0" xfId="0" applyAlignment="1">
      <alignment wrapText="1"/>
    </xf>
    <xf numFmtId="166" fontId="0" fillId="0" borderId="0" xfId="3" applyNumberFormat="1" applyFont="1" applyAlignment="1">
      <alignment wrapText="1"/>
    </xf>
    <xf numFmtId="43" fontId="0" fillId="0" borderId="0" xfId="2" applyFont="1" applyAlignment="1">
      <alignment wrapText="1"/>
    </xf>
    <xf numFmtId="165" fontId="0" fillId="0" borderId="0" xfId="2" applyNumberFormat="1" applyFont="1" applyAlignment="1">
      <alignment wrapText="1"/>
    </xf>
    <xf numFmtId="0" fontId="4" fillId="0" borderId="0" xfId="0" applyFont="1" applyAlignment="1">
      <alignment wrapText="1"/>
    </xf>
    <xf numFmtId="0" fontId="7" fillId="0" borderId="1" xfId="0" applyFont="1" applyBorder="1" applyAlignment="1">
      <alignment wrapText="1"/>
    </xf>
    <xf numFmtId="0" fontId="8" fillId="2" borderId="1" xfId="0" applyFont="1" applyFill="1" applyBorder="1"/>
    <xf numFmtId="0" fontId="7" fillId="0" borderId="1" xfId="0" applyFont="1" applyBorder="1"/>
    <xf numFmtId="0" fontId="9" fillId="0" borderId="1" xfId="0" applyFont="1" applyBorder="1" applyAlignment="1">
      <alignment horizontal="left" indent="1"/>
    </xf>
    <xf numFmtId="0" fontId="10" fillId="3" borderId="1" xfId="0" applyFont="1" applyFill="1" applyBorder="1" applyAlignment="1">
      <alignment horizontal="left" indent="1"/>
    </xf>
    <xf numFmtId="0" fontId="11" fillId="0" borderId="1" xfId="0" applyFont="1" applyBorder="1" applyAlignment="1">
      <alignment horizontal="left" indent="1"/>
    </xf>
    <xf numFmtId="0" fontId="5" fillId="0" borderId="0" xfId="4" applyFont="1"/>
    <xf numFmtId="0" fontId="12" fillId="0" borderId="0" xfId="4"/>
    <xf numFmtId="0" fontId="6" fillId="0" borderId="0" xfId="4" applyFont="1"/>
    <xf numFmtId="0" fontId="13" fillId="0" borderId="0" xfId="4" applyFont="1"/>
    <xf numFmtId="0" fontId="14" fillId="0" borderId="0" xfId="4" quotePrefix="1" applyFont="1"/>
    <xf numFmtId="0" fontId="14" fillId="0" borderId="0" xfId="4" applyFont="1"/>
    <xf numFmtId="0" fontId="5" fillId="0" borderId="0" xfId="4" applyFont="1" applyAlignment="1">
      <alignment horizontal="right"/>
    </xf>
    <xf numFmtId="166" fontId="5" fillId="0" borderId="0" xfId="4" applyNumberFormat="1" applyFont="1" applyAlignment="1">
      <alignment horizontal="right" indent="1"/>
    </xf>
    <xf numFmtId="166" fontId="5" fillId="0" borderId="0" xfId="4" applyNumberFormat="1" applyFont="1" applyAlignment="1">
      <alignment horizontal="right"/>
    </xf>
    <xf numFmtId="10" fontId="5" fillId="0" borderId="0" xfId="4" applyNumberFormat="1" applyFont="1"/>
    <xf numFmtId="3" fontId="5" fillId="0" borderId="0" xfId="4" applyNumberFormat="1" applyFont="1" applyAlignment="1">
      <alignment horizontal="right" indent="1"/>
    </xf>
    <xf numFmtId="0" fontId="5" fillId="0" borderId="0" xfId="4" applyFont="1" applyAlignment="1">
      <alignment horizontal="center"/>
    </xf>
    <xf numFmtId="0" fontId="0" fillId="0" borderId="0" xfId="0" applyAlignment="1">
      <alignment horizontal="left"/>
    </xf>
    <xf numFmtId="165" fontId="0" fillId="0" borderId="0" xfId="2" applyNumberFormat="1" applyFont="1" applyAlignment="1">
      <alignment horizontal="center"/>
    </xf>
    <xf numFmtId="43" fontId="0" fillId="0" borderId="0" xfId="2" applyFont="1" applyAlignment="1">
      <alignment horizontal="center" wrapText="1"/>
    </xf>
    <xf numFmtId="0" fontId="4" fillId="0" borderId="0" xfId="0" applyFont="1" applyAlignment="1">
      <alignment horizontal="left" wrapText="1"/>
    </xf>
    <xf numFmtId="0" fontId="5" fillId="0" borderId="0" xfId="4" applyFont="1" applyAlignment="1">
      <alignment horizontal="center"/>
    </xf>
    <xf numFmtId="0" fontId="6" fillId="0" borderId="0" xfId="4" applyFont="1" applyAlignment="1">
      <alignment horizontal="left"/>
    </xf>
  </cellXfs>
  <cellStyles count="5">
    <cellStyle name="Comma" xfId="2" builtinId="3"/>
    <cellStyle name="Currency" xfId="1" builtinId="4"/>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WESTERN WASHINGTON COUNTIES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bar"/>
        <c:grouping val="percentStacked"/>
        <c:varyColors val="0"/>
        <c:ser>
          <c:idx val="0"/>
          <c:order val="0"/>
          <c:tx>
            <c:strRef>
              <c:f>CountyxLength!$B$3</c:f>
              <c:strCache>
                <c:ptCount val="1"/>
                <c:pt idx="0">
                  <c:v>≤10'</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CountyxLength!$A$5:$A$22</c:f>
              <c:strCache>
                <c:ptCount val="18"/>
                <c:pt idx="0">
                  <c:v>Clallam</c:v>
                </c:pt>
                <c:pt idx="1">
                  <c:v>Clark</c:v>
                </c:pt>
                <c:pt idx="2">
                  <c:v>Cowlitz</c:v>
                </c:pt>
                <c:pt idx="3">
                  <c:v>Grays Harbor</c:v>
                </c:pt>
                <c:pt idx="4">
                  <c:v>Island</c:v>
                </c:pt>
                <c:pt idx="5">
                  <c:v>Jefferson</c:v>
                </c:pt>
                <c:pt idx="6">
                  <c:v>King</c:v>
                </c:pt>
                <c:pt idx="7">
                  <c:v>Kitsap</c:v>
                </c:pt>
                <c:pt idx="8">
                  <c:v>Lewis</c:v>
                </c:pt>
                <c:pt idx="9">
                  <c:v>Mason</c:v>
                </c:pt>
                <c:pt idx="10">
                  <c:v>Pacific</c:v>
                </c:pt>
                <c:pt idx="11">
                  <c:v>Pierce</c:v>
                </c:pt>
                <c:pt idx="12">
                  <c:v>San Juan</c:v>
                </c:pt>
                <c:pt idx="13">
                  <c:v>Skagit</c:v>
                </c:pt>
                <c:pt idx="14">
                  <c:v>Skamania</c:v>
                </c:pt>
                <c:pt idx="15">
                  <c:v>Snohomish</c:v>
                </c:pt>
                <c:pt idx="16">
                  <c:v>Thurston</c:v>
                </c:pt>
                <c:pt idx="17">
                  <c:v>Wahkiakum</c:v>
                </c:pt>
              </c:strCache>
            </c:strRef>
          </c:cat>
          <c:val>
            <c:numRef>
              <c:f>CountyxLength!$B$5:$B$22</c:f>
              <c:numCache>
                <c:formatCode>#,##0</c:formatCode>
                <c:ptCount val="18"/>
                <c:pt idx="0">
                  <c:v>200</c:v>
                </c:pt>
                <c:pt idx="1">
                  <c:v>1511</c:v>
                </c:pt>
                <c:pt idx="2">
                  <c:v>456</c:v>
                </c:pt>
                <c:pt idx="3">
                  <c:v>198</c:v>
                </c:pt>
                <c:pt idx="4">
                  <c:v>370</c:v>
                </c:pt>
                <c:pt idx="5">
                  <c:v>128</c:v>
                </c:pt>
                <c:pt idx="6">
                  <c:v>5041</c:v>
                </c:pt>
                <c:pt idx="7">
                  <c:v>823</c:v>
                </c:pt>
                <c:pt idx="8">
                  <c:v>176</c:v>
                </c:pt>
                <c:pt idx="9">
                  <c:v>477</c:v>
                </c:pt>
                <c:pt idx="10">
                  <c:v>33</c:v>
                </c:pt>
                <c:pt idx="11">
                  <c:v>3026</c:v>
                </c:pt>
                <c:pt idx="12">
                  <c:v>99</c:v>
                </c:pt>
                <c:pt idx="13">
                  <c:v>641</c:v>
                </c:pt>
                <c:pt idx="14">
                  <c:v>34</c:v>
                </c:pt>
                <c:pt idx="15">
                  <c:v>3016</c:v>
                </c:pt>
                <c:pt idx="16">
                  <c:v>865</c:v>
                </c:pt>
                <c:pt idx="17">
                  <c:v>46</c:v>
                </c:pt>
              </c:numCache>
            </c:numRef>
          </c:val>
          <c:extLst xmlns:c16r2="http://schemas.microsoft.com/office/drawing/2015/06/chart">
            <c:ext xmlns:c16="http://schemas.microsoft.com/office/drawing/2014/chart" uri="{C3380CC4-5D6E-409C-BE32-E72D297353CC}">
              <c16:uniqueId val="{00000000-7C66-6D46-9D60-0A9C3525FDBA}"/>
            </c:ext>
          </c:extLst>
        </c:ser>
        <c:ser>
          <c:idx val="1"/>
          <c:order val="1"/>
          <c:tx>
            <c:strRef>
              <c:f>CountyxLength!$C$3</c:f>
              <c:strCache>
                <c:ptCount val="1"/>
                <c:pt idx="0">
                  <c:v>11'-14'</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CountyxLength!$A$5:$A$22</c:f>
              <c:strCache>
                <c:ptCount val="18"/>
                <c:pt idx="0">
                  <c:v>Clallam</c:v>
                </c:pt>
                <c:pt idx="1">
                  <c:v>Clark</c:v>
                </c:pt>
                <c:pt idx="2">
                  <c:v>Cowlitz</c:v>
                </c:pt>
                <c:pt idx="3">
                  <c:v>Grays Harbor</c:v>
                </c:pt>
                <c:pt idx="4">
                  <c:v>Island</c:v>
                </c:pt>
                <c:pt idx="5">
                  <c:v>Jefferson</c:v>
                </c:pt>
                <c:pt idx="6">
                  <c:v>King</c:v>
                </c:pt>
                <c:pt idx="7">
                  <c:v>Kitsap</c:v>
                </c:pt>
                <c:pt idx="8">
                  <c:v>Lewis</c:v>
                </c:pt>
                <c:pt idx="9">
                  <c:v>Mason</c:v>
                </c:pt>
                <c:pt idx="10">
                  <c:v>Pacific</c:v>
                </c:pt>
                <c:pt idx="11">
                  <c:v>Pierce</c:v>
                </c:pt>
                <c:pt idx="12">
                  <c:v>San Juan</c:v>
                </c:pt>
                <c:pt idx="13">
                  <c:v>Skagit</c:v>
                </c:pt>
                <c:pt idx="14">
                  <c:v>Skamania</c:v>
                </c:pt>
                <c:pt idx="15">
                  <c:v>Snohomish</c:v>
                </c:pt>
                <c:pt idx="16">
                  <c:v>Thurston</c:v>
                </c:pt>
                <c:pt idx="17">
                  <c:v>Wahkiakum</c:v>
                </c:pt>
              </c:strCache>
            </c:strRef>
          </c:cat>
          <c:val>
            <c:numRef>
              <c:f>CountyxLength!$C$5:$C$22</c:f>
              <c:numCache>
                <c:formatCode>#,##0</c:formatCode>
                <c:ptCount val="18"/>
                <c:pt idx="0">
                  <c:v>511</c:v>
                </c:pt>
                <c:pt idx="1">
                  <c:v>1419</c:v>
                </c:pt>
                <c:pt idx="2">
                  <c:v>527</c:v>
                </c:pt>
                <c:pt idx="3">
                  <c:v>433</c:v>
                </c:pt>
                <c:pt idx="4">
                  <c:v>1075</c:v>
                </c:pt>
                <c:pt idx="5">
                  <c:v>338</c:v>
                </c:pt>
                <c:pt idx="6">
                  <c:v>5017</c:v>
                </c:pt>
                <c:pt idx="7">
                  <c:v>1374</c:v>
                </c:pt>
                <c:pt idx="8">
                  <c:v>308</c:v>
                </c:pt>
                <c:pt idx="9">
                  <c:v>633</c:v>
                </c:pt>
                <c:pt idx="10">
                  <c:v>168</c:v>
                </c:pt>
                <c:pt idx="11">
                  <c:v>2716</c:v>
                </c:pt>
                <c:pt idx="12">
                  <c:v>386</c:v>
                </c:pt>
                <c:pt idx="13">
                  <c:v>1205</c:v>
                </c:pt>
                <c:pt idx="14">
                  <c:v>62</c:v>
                </c:pt>
                <c:pt idx="15">
                  <c:v>3265</c:v>
                </c:pt>
                <c:pt idx="16">
                  <c:v>1133</c:v>
                </c:pt>
                <c:pt idx="17">
                  <c:v>55</c:v>
                </c:pt>
              </c:numCache>
            </c:numRef>
          </c:val>
          <c:extLst xmlns:c16r2="http://schemas.microsoft.com/office/drawing/2015/06/chart">
            <c:ext xmlns:c16="http://schemas.microsoft.com/office/drawing/2014/chart" uri="{C3380CC4-5D6E-409C-BE32-E72D297353CC}">
              <c16:uniqueId val="{00000001-7C66-6D46-9D60-0A9C3525FDBA}"/>
            </c:ext>
          </c:extLst>
        </c:ser>
        <c:ser>
          <c:idx val="2"/>
          <c:order val="2"/>
          <c:tx>
            <c:strRef>
              <c:f>CountyxLength!$D$3</c:f>
              <c:strCache>
                <c:ptCount val="1"/>
                <c:pt idx="0">
                  <c:v>15'-18'</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CountyxLength!$A$5:$A$22</c:f>
              <c:strCache>
                <c:ptCount val="18"/>
                <c:pt idx="0">
                  <c:v>Clallam</c:v>
                </c:pt>
                <c:pt idx="1">
                  <c:v>Clark</c:v>
                </c:pt>
                <c:pt idx="2">
                  <c:v>Cowlitz</c:v>
                </c:pt>
                <c:pt idx="3">
                  <c:v>Grays Harbor</c:v>
                </c:pt>
                <c:pt idx="4">
                  <c:v>Island</c:v>
                </c:pt>
                <c:pt idx="5">
                  <c:v>Jefferson</c:v>
                </c:pt>
                <c:pt idx="6">
                  <c:v>King</c:v>
                </c:pt>
                <c:pt idx="7">
                  <c:v>Kitsap</c:v>
                </c:pt>
                <c:pt idx="8">
                  <c:v>Lewis</c:v>
                </c:pt>
                <c:pt idx="9">
                  <c:v>Mason</c:v>
                </c:pt>
                <c:pt idx="10">
                  <c:v>Pacific</c:v>
                </c:pt>
                <c:pt idx="11">
                  <c:v>Pierce</c:v>
                </c:pt>
                <c:pt idx="12">
                  <c:v>San Juan</c:v>
                </c:pt>
                <c:pt idx="13">
                  <c:v>Skagit</c:v>
                </c:pt>
                <c:pt idx="14">
                  <c:v>Skamania</c:v>
                </c:pt>
                <c:pt idx="15">
                  <c:v>Snohomish</c:v>
                </c:pt>
                <c:pt idx="16">
                  <c:v>Thurston</c:v>
                </c:pt>
                <c:pt idx="17">
                  <c:v>Wahkiakum</c:v>
                </c:pt>
              </c:strCache>
            </c:strRef>
          </c:cat>
          <c:val>
            <c:numRef>
              <c:f>CountyxLength!$D$5:$D$22</c:f>
              <c:numCache>
                <c:formatCode>#,##0</c:formatCode>
                <c:ptCount val="18"/>
                <c:pt idx="0">
                  <c:v>1141</c:v>
                </c:pt>
                <c:pt idx="1">
                  <c:v>3927</c:v>
                </c:pt>
                <c:pt idx="2">
                  <c:v>1509</c:v>
                </c:pt>
                <c:pt idx="3">
                  <c:v>997</c:v>
                </c:pt>
                <c:pt idx="4">
                  <c:v>1562</c:v>
                </c:pt>
                <c:pt idx="5">
                  <c:v>584</c:v>
                </c:pt>
                <c:pt idx="6">
                  <c:v>9194</c:v>
                </c:pt>
                <c:pt idx="7">
                  <c:v>2839</c:v>
                </c:pt>
                <c:pt idx="8">
                  <c:v>956</c:v>
                </c:pt>
                <c:pt idx="9">
                  <c:v>1391</c:v>
                </c:pt>
                <c:pt idx="10">
                  <c:v>283</c:v>
                </c:pt>
                <c:pt idx="11">
                  <c:v>6736</c:v>
                </c:pt>
                <c:pt idx="12">
                  <c:v>518</c:v>
                </c:pt>
                <c:pt idx="13">
                  <c:v>1904</c:v>
                </c:pt>
                <c:pt idx="14">
                  <c:v>135</c:v>
                </c:pt>
                <c:pt idx="15">
                  <c:v>5973</c:v>
                </c:pt>
                <c:pt idx="16">
                  <c:v>2643</c:v>
                </c:pt>
                <c:pt idx="17">
                  <c:v>114</c:v>
                </c:pt>
              </c:numCache>
            </c:numRef>
          </c:val>
          <c:extLst xmlns:c16r2="http://schemas.microsoft.com/office/drawing/2015/06/chart">
            <c:ext xmlns:c16="http://schemas.microsoft.com/office/drawing/2014/chart" uri="{C3380CC4-5D6E-409C-BE32-E72D297353CC}">
              <c16:uniqueId val="{00000002-7C66-6D46-9D60-0A9C3525FDBA}"/>
            </c:ext>
          </c:extLst>
        </c:ser>
        <c:ser>
          <c:idx val="3"/>
          <c:order val="3"/>
          <c:tx>
            <c:strRef>
              <c:f>CountyxLength!$E$3</c:f>
              <c:strCache>
                <c:ptCount val="1"/>
                <c:pt idx="0">
                  <c:v>19'-22'</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CountyxLength!$A$5:$A$22</c:f>
              <c:strCache>
                <c:ptCount val="18"/>
                <c:pt idx="0">
                  <c:v>Clallam</c:v>
                </c:pt>
                <c:pt idx="1">
                  <c:v>Clark</c:v>
                </c:pt>
                <c:pt idx="2">
                  <c:v>Cowlitz</c:v>
                </c:pt>
                <c:pt idx="3">
                  <c:v>Grays Harbor</c:v>
                </c:pt>
                <c:pt idx="4">
                  <c:v>Island</c:v>
                </c:pt>
                <c:pt idx="5">
                  <c:v>Jefferson</c:v>
                </c:pt>
                <c:pt idx="6">
                  <c:v>King</c:v>
                </c:pt>
                <c:pt idx="7">
                  <c:v>Kitsap</c:v>
                </c:pt>
                <c:pt idx="8">
                  <c:v>Lewis</c:v>
                </c:pt>
                <c:pt idx="9">
                  <c:v>Mason</c:v>
                </c:pt>
                <c:pt idx="10">
                  <c:v>Pacific</c:v>
                </c:pt>
                <c:pt idx="11">
                  <c:v>Pierce</c:v>
                </c:pt>
                <c:pt idx="12">
                  <c:v>San Juan</c:v>
                </c:pt>
                <c:pt idx="13">
                  <c:v>Skagit</c:v>
                </c:pt>
                <c:pt idx="14">
                  <c:v>Skamania</c:v>
                </c:pt>
                <c:pt idx="15">
                  <c:v>Snohomish</c:v>
                </c:pt>
                <c:pt idx="16">
                  <c:v>Thurston</c:v>
                </c:pt>
                <c:pt idx="17">
                  <c:v>Wahkiakum</c:v>
                </c:pt>
              </c:strCache>
            </c:strRef>
          </c:cat>
          <c:val>
            <c:numRef>
              <c:f>CountyxLength!$E$5:$E$22</c:f>
              <c:numCache>
                <c:formatCode>#,##0</c:formatCode>
                <c:ptCount val="18"/>
                <c:pt idx="0">
                  <c:v>694</c:v>
                </c:pt>
                <c:pt idx="1">
                  <c:v>3417</c:v>
                </c:pt>
                <c:pt idx="2">
                  <c:v>1230</c:v>
                </c:pt>
                <c:pt idx="3">
                  <c:v>467</c:v>
                </c:pt>
                <c:pt idx="4">
                  <c:v>1014</c:v>
                </c:pt>
                <c:pt idx="5">
                  <c:v>398</c:v>
                </c:pt>
                <c:pt idx="6">
                  <c:v>10718</c:v>
                </c:pt>
                <c:pt idx="7">
                  <c:v>2013</c:v>
                </c:pt>
                <c:pt idx="8">
                  <c:v>609</c:v>
                </c:pt>
                <c:pt idx="9">
                  <c:v>913</c:v>
                </c:pt>
                <c:pt idx="10">
                  <c:v>201</c:v>
                </c:pt>
                <c:pt idx="11">
                  <c:v>5719</c:v>
                </c:pt>
                <c:pt idx="12">
                  <c:v>466</c:v>
                </c:pt>
                <c:pt idx="13">
                  <c:v>1377</c:v>
                </c:pt>
                <c:pt idx="14">
                  <c:v>78</c:v>
                </c:pt>
                <c:pt idx="15">
                  <c:v>5361</c:v>
                </c:pt>
                <c:pt idx="16">
                  <c:v>1865</c:v>
                </c:pt>
                <c:pt idx="17">
                  <c:v>85</c:v>
                </c:pt>
              </c:numCache>
            </c:numRef>
          </c:val>
          <c:extLst xmlns:c16r2="http://schemas.microsoft.com/office/drawing/2015/06/chart">
            <c:ext xmlns:c16="http://schemas.microsoft.com/office/drawing/2014/chart" uri="{C3380CC4-5D6E-409C-BE32-E72D297353CC}">
              <c16:uniqueId val="{00000003-7C66-6D46-9D60-0A9C3525FDBA}"/>
            </c:ext>
          </c:extLst>
        </c:ser>
        <c:ser>
          <c:idx val="4"/>
          <c:order val="4"/>
          <c:tx>
            <c:strRef>
              <c:f>CountyxLength!$F$3</c:f>
              <c:strCache>
                <c:ptCount val="1"/>
                <c:pt idx="0">
                  <c:v>23'-26'</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CountyxLength!$A$5:$A$22</c:f>
              <c:strCache>
                <c:ptCount val="18"/>
                <c:pt idx="0">
                  <c:v>Clallam</c:v>
                </c:pt>
                <c:pt idx="1">
                  <c:v>Clark</c:v>
                </c:pt>
                <c:pt idx="2">
                  <c:v>Cowlitz</c:v>
                </c:pt>
                <c:pt idx="3">
                  <c:v>Grays Harbor</c:v>
                </c:pt>
                <c:pt idx="4">
                  <c:v>Island</c:v>
                </c:pt>
                <c:pt idx="5">
                  <c:v>Jefferson</c:v>
                </c:pt>
                <c:pt idx="6">
                  <c:v>King</c:v>
                </c:pt>
                <c:pt idx="7">
                  <c:v>Kitsap</c:v>
                </c:pt>
                <c:pt idx="8">
                  <c:v>Lewis</c:v>
                </c:pt>
                <c:pt idx="9">
                  <c:v>Mason</c:v>
                </c:pt>
                <c:pt idx="10">
                  <c:v>Pacific</c:v>
                </c:pt>
                <c:pt idx="11">
                  <c:v>Pierce</c:v>
                </c:pt>
                <c:pt idx="12">
                  <c:v>San Juan</c:v>
                </c:pt>
                <c:pt idx="13">
                  <c:v>Skagit</c:v>
                </c:pt>
                <c:pt idx="14">
                  <c:v>Skamania</c:v>
                </c:pt>
                <c:pt idx="15">
                  <c:v>Snohomish</c:v>
                </c:pt>
                <c:pt idx="16">
                  <c:v>Thurston</c:v>
                </c:pt>
                <c:pt idx="17">
                  <c:v>Wahkiakum</c:v>
                </c:pt>
              </c:strCache>
            </c:strRef>
          </c:cat>
          <c:val>
            <c:numRef>
              <c:f>CountyxLength!$F$5:$F$22</c:f>
              <c:numCache>
                <c:formatCode>#,##0</c:formatCode>
                <c:ptCount val="18"/>
                <c:pt idx="0">
                  <c:v>194</c:v>
                </c:pt>
                <c:pt idx="1">
                  <c:v>745</c:v>
                </c:pt>
                <c:pt idx="2">
                  <c:v>234</c:v>
                </c:pt>
                <c:pt idx="3">
                  <c:v>95</c:v>
                </c:pt>
                <c:pt idx="4">
                  <c:v>366</c:v>
                </c:pt>
                <c:pt idx="5">
                  <c:v>208</c:v>
                </c:pt>
                <c:pt idx="6">
                  <c:v>4359</c:v>
                </c:pt>
                <c:pt idx="7">
                  <c:v>721</c:v>
                </c:pt>
                <c:pt idx="8">
                  <c:v>158</c:v>
                </c:pt>
                <c:pt idx="9">
                  <c:v>206</c:v>
                </c:pt>
                <c:pt idx="10">
                  <c:v>80</c:v>
                </c:pt>
                <c:pt idx="11">
                  <c:v>1656</c:v>
                </c:pt>
                <c:pt idx="12">
                  <c:v>369</c:v>
                </c:pt>
                <c:pt idx="13">
                  <c:v>548</c:v>
                </c:pt>
                <c:pt idx="14">
                  <c:v>30</c:v>
                </c:pt>
                <c:pt idx="15">
                  <c:v>1749</c:v>
                </c:pt>
                <c:pt idx="16">
                  <c:v>549</c:v>
                </c:pt>
                <c:pt idx="17">
                  <c:v>19</c:v>
                </c:pt>
              </c:numCache>
            </c:numRef>
          </c:val>
          <c:extLst xmlns:c16r2="http://schemas.microsoft.com/office/drawing/2015/06/chart">
            <c:ext xmlns:c16="http://schemas.microsoft.com/office/drawing/2014/chart" uri="{C3380CC4-5D6E-409C-BE32-E72D297353CC}">
              <c16:uniqueId val="{00000004-7C66-6D46-9D60-0A9C3525FDBA}"/>
            </c:ext>
          </c:extLst>
        </c:ser>
        <c:ser>
          <c:idx val="5"/>
          <c:order val="5"/>
          <c:tx>
            <c:strRef>
              <c:f>CountyxLength!$G$3</c:f>
              <c:strCache>
                <c:ptCount val="1"/>
                <c:pt idx="0">
                  <c:v>27'-30'</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CountyxLength!$A$5:$A$22</c:f>
              <c:strCache>
                <c:ptCount val="18"/>
                <c:pt idx="0">
                  <c:v>Clallam</c:v>
                </c:pt>
                <c:pt idx="1">
                  <c:v>Clark</c:v>
                </c:pt>
                <c:pt idx="2">
                  <c:v>Cowlitz</c:v>
                </c:pt>
                <c:pt idx="3">
                  <c:v>Grays Harbor</c:v>
                </c:pt>
                <c:pt idx="4">
                  <c:v>Island</c:v>
                </c:pt>
                <c:pt idx="5">
                  <c:v>Jefferson</c:v>
                </c:pt>
                <c:pt idx="6">
                  <c:v>King</c:v>
                </c:pt>
                <c:pt idx="7">
                  <c:v>Kitsap</c:v>
                </c:pt>
                <c:pt idx="8">
                  <c:v>Lewis</c:v>
                </c:pt>
                <c:pt idx="9">
                  <c:v>Mason</c:v>
                </c:pt>
                <c:pt idx="10">
                  <c:v>Pacific</c:v>
                </c:pt>
                <c:pt idx="11">
                  <c:v>Pierce</c:v>
                </c:pt>
                <c:pt idx="12">
                  <c:v>San Juan</c:v>
                </c:pt>
                <c:pt idx="13">
                  <c:v>Skagit</c:v>
                </c:pt>
                <c:pt idx="14">
                  <c:v>Skamania</c:v>
                </c:pt>
                <c:pt idx="15">
                  <c:v>Snohomish</c:v>
                </c:pt>
                <c:pt idx="16">
                  <c:v>Thurston</c:v>
                </c:pt>
                <c:pt idx="17">
                  <c:v>Wahkiakum</c:v>
                </c:pt>
              </c:strCache>
            </c:strRef>
          </c:cat>
          <c:val>
            <c:numRef>
              <c:f>CountyxLength!$G$5:$G$22</c:f>
              <c:numCache>
                <c:formatCode>#,##0</c:formatCode>
                <c:ptCount val="18"/>
                <c:pt idx="0">
                  <c:v>81</c:v>
                </c:pt>
                <c:pt idx="1">
                  <c:v>182</c:v>
                </c:pt>
                <c:pt idx="2">
                  <c:v>51</c:v>
                </c:pt>
                <c:pt idx="3">
                  <c:v>27</c:v>
                </c:pt>
                <c:pt idx="4">
                  <c:v>129</c:v>
                </c:pt>
                <c:pt idx="5">
                  <c:v>134</c:v>
                </c:pt>
                <c:pt idx="6">
                  <c:v>1487</c:v>
                </c:pt>
                <c:pt idx="7">
                  <c:v>404</c:v>
                </c:pt>
                <c:pt idx="8">
                  <c:v>31</c:v>
                </c:pt>
                <c:pt idx="9">
                  <c:v>63</c:v>
                </c:pt>
                <c:pt idx="10">
                  <c:v>20</c:v>
                </c:pt>
                <c:pt idx="11">
                  <c:v>562</c:v>
                </c:pt>
                <c:pt idx="12">
                  <c:v>188</c:v>
                </c:pt>
                <c:pt idx="13">
                  <c:v>380</c:v>
                </c:pt>
                <c:pt idx="14">
                  <c:v>7</c:v>
                </c:pt>
                <c:pt idx="15">
                  <c:v>689</c:v>
                </c:pt>
                <c:pt idx="16">
                  <c:v>242</c:v>
                </c:pt>
                <c:pt idx="17">
                  <c:v>11</c:v>
                </c:pt>
              </c:numCache>
            </c:numRef>
          </c:val>
          <c:extLst xmlns:c16r2="http://schemas.microsoft.com/office/drawing/2015/06/chart">
            <c:ext xmlns:c16="http://schemas.microsoft.com/office/drawing/2014/chart" uri="{C3380CC4-5D6E-409C-BE32-E72D297353CC}">
              <c16:uniqueId val="{00000005-7C66-6D46-9D60-0A9C3525FDBA}"/>
            </c:ext>
          </c:extLst>
        </c:ser>
        <c:ser>
          <c:idx val="6"/>
          <c:order val="6"/>
          <c:tx>
            <c:strRef>
              <c:f>CountyxLength!$H$3</c:f>
              <c:strCache>
                <c:ptCount val="1"/>
                <c:pt idx="0">
                  <c:v>31'-34'</c:v>
                </c:pt>
              </c:strCache>
            </c:strRef>
          </c:tx>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CountyxLength!$A$5:$A$22</c:f>
              <c:strCache>
                <c:ptCount val="18"/>
                <c:pt idx="0">
                  <c:v>Clallam</c:v>
                </c:pt>
                <c:pt idx="1">
                  <c:v>Clark</c:v>
                </c:pt>
                <c:pt idx="2">
                  <c:v>Cowlitz</c:v>
                </c:pt>
                <c:pt idx="3">
                  <c:v>Grays Harbor</c:v>
                </c:pt>
                <c:pt idx="4">
                  <c:v>Island</c:v>
                </c:pt>
                <c:pt idx="5">
                  <c:v>Jefferson</c:v>
                </c:pt>
                <c:pt idx="6">
                  <c:v>King</c:v>
                </c:pt>
                <c:pt idx="7">
                  <c:v>Kitsap</c:v>
                </c:pt>
                <c:pt idx="8">
                  <c:v>Lewis</c:v>
                </c:pt>
                <c:pt idx="9">
                  <c:v>Mason</c:v>
                </c:pt>
                <c:pt idx="10">
                  <c:v>Pacific</c:v>
                </c:pt>
                <c:pt idx="11">
                  <c:v>Pierce</c:v>
                </c:pt>
                <c:pt idx="12">
                  <c:v>San Juan</c:v>
                </c:pt>
                <c:pt idx="13">
                  <c:v>Skagit</c:v>
                </c:pt>
                <c:pt idx="14">
                  <c:v>Skamania</c:v>
                </c:pt>
                <c:pt idx="15">
                  <c:v>Snohomish</c:v>
                </c:pt>
                <c:pt idx="16">
                  <c:v>Thurston</c:v>
                </c:pt>
                <c:pt idx="17">
                  <c:v>Wahkiakum</c:v>
                </c:pt>
              </c:strCache>
            </c:strRef>
          </c:cat>
          <c:val>
            <c:numRef>
              <c:f>CountyxLength!$H$5:$H$22</c:f>
              <c:numCache>
                <c:formatCode>#,##0</c:formatCode>
                <c:ptCount val="18"/>
                <c:pt idx="0">
                  <c:v>36</c:v>
                </c:pt>
                <c:pt idx="1">
                  <c:v>70</c:v>
                </c:pt>
                <c:pt idx="2">
                  <c:v>26</c:v>
                </c:pt>
                <c:pt idx="3">
                  <c:v>17</c:v>
                </c:pt>
                <c:pt idx="4">
                  <c:v>53</c:v>
                </c:pt>
                <c:pt idx="5">
                  <c:v>74</c:v>
                </c:pt>
                <c:pt idx="6">
                  <c:v>813</c:v>
                </c:pt>
                <c:pt idx="7">
                  <c:v>220</c:v>
                </c:pt>
                <c:pt idx="8">
                  <c:v>10</c:v>
                </c:pt>
                <c:pt idx="9">
                  <c:v>36</c:v>
                </c:pt>
                <c:pt idx="10">
                  <c:v>12</c:v>
                </c:pt>
                <c:pt idx="11">
                  <c:v>322</c:v>
                </c:pt>
                <c:pt idx="12">
                  <c:v>136</c:v>
                </c:pt>
                <c:pt idx="13">
                  <c:v>229</c:v>
                </c:pt>
                <c:pt idx="14">
                  <c:v>2</c:v>
                </c:pt>
                <c:pt idx="15">
                  <c:v>297</c:v>
                </c:pt>
                <c:pt idx="16">
                  <c:v>115</c:v>
                </c:pt>
                <c:pt idx="17">
                  <c:v>5</c:v>
                </c:pt>
              </c:numCache>
            </c:numRef>
          </c:val>
          <c:extLst xmlns:c16r2="http://schemas.microsoft.com/office/drawing/2015/06/chart">
            <c:ext xmlns:c16="http://schemas.microsoft.com/office/drawing/2014/chart" uri="{C3380CC4-5D6E-409C-BE32-E72D297353CC}">
              <c16:uniqueId val="{00000006-7C66-6D46-9D60-0A9C3525FDBA}"/>
            </c:ext>
          </c:extLst>
        </c:ser>
        <c:ser>
          <c:idx val="7"/>
          <c:order val="7"/>
          <c:tx>
            <c:strRef>
              <c:f>CountyxLength!$I$3</c:f>
              <c:strCache>
                <c:ptCount val="1"/>
                <c:pt idx="0">
                  <c:v>35'-38'</c:v>
                </c:pt>
              </c:strCache>
            </c:strRef>
          </c:tx>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CountyxLength!$A$5:$A$22</c:f>
              <c:strCache>
                <c:ptCount val="18"/>
                <c:pt idx="0">
                  <c:v>Clallam</c:v>
                </c:pt>
                <c:pt idx="1">
                  <c:v>Clark</c:v>
                </c:pt>
                <c:pt idx="2">
                  <c:v>Cowlitz</c:v>
                </c:pt>
                <c:pt idx="3">
                  <c:v>Grays Harbor</c:v>
                </c:pt>
                <c:pt idx="4">
                  <c:v>Island</c:v>
                </c:pt>
                <c:pt idx="5">
                  <c:v>Jefferson</c:v>
                </c:pt>
                <c:pt idx="6">
                  <c:v>King</c:v>
                </c:pt>
                <c:pt idx="7">
                  <c:v>Kitsap</c:v>
                </c:pt>
                <c:pt idx="8">
                  <c:v>Lewis</c:v>
                </c:pt>
                <c:pt idx="9">
                  <c:v>Mason</c:v>
                </c:pt>
                <c:pt idx="10">
                  <c:v>Pacific</c:v>
                </c:pt>
                <c:pt idx="11">
                  <c:v>Pierce</c:v>
                </c:pt>
                <c:pt idx="12">
                  <c:v>San Juan</c:v>
                </c:pt>
                <c:pt idx="13">
                  <c:v>Skagit</c:v>
                </c:pt>
                <c:pt idx="14">
                  <c:v>Skamania</c:v>
                </c:pt>
                <c:pt idx="15">
                  <c:v>Snohomish</c:v>
                </c:pt>
                <c:pt idx="16">
                  <c:v>Thurston</c:v>
                </c:pt>
                <c:pt idx="17">
                  <c:v>Wahkiakum</c:v>
                </c:pt>
              </c:strCache>
            </c:strRef>
          </c:cat>
          <c:val>
            <c:numRef>
              <c:f>CountyxLength!$I$5:$I$22</c:f>
              <c:numCache>
                <c:formatCode>#,##0</c:formatCode>
                <c:ptCount val="18"/>
                <c:pt idx="0">
                  <c:v>29</c:v>
                </c:pt>
                <c:pt idx="1">
                  <c:v>26</c:v>
                </c:pt>
                <c:pt idx="2">
                  <c:v>13</c:v>
                </c:pt>
                <c:pt idx="3">
                  <c:v>6</c:v>
                </c:pt>
                <c:pt idx="4">
                  <c:v>23</c:v>
                </c:pt>
                <c:pt idx="5">
                  <c:v>45</c:v>
                </c:pt>
                <c:pt idx="6">
                  <c:v>498</c:v>
                </c:pt>
                <c:pt idx="7">
                  <c:v>155</c:v>
                </c:pt>
                <c:pt idx="8">
                  <c:v>4</c:v>
                </c:pt>
                <c:pt idx="9">
                  <c:v>18</c:v>
                </c:pt>
                <c:pt idx="10">
                  <c:v>9</c:v>
                </c:pt>
                <c:pt idx="11">
                  <c:v>168</c:v>
                </c:pt>
                <c:pt idx="12">
                  <c:v>53</c:v>
                </c:pt>
                <c:pt idx="13">
                  <c:v>120</c:v>
                </c:pt>
                <c:pt idx="14">
                  <c:v>2</c:v>
                </c:pt>
                <c:pt idx="15">
                  <c:v>151</c:v>
                </c:pt>
                <c:pt idx="16">
                  <c:v>84</c:v>
                </c:pt>
                <c:pt idx="17">
                  <c:v>3</c:v>
                </c:pt>
              </c:numCache>
            </c:numRef>
          </c:val>
          <c:extLst xmlns:c16r2="http://schemas.microsoft.com/office/drawing/2015/06/chart">
            <c:ext xmlns:c16="http://schemas.microsoft.com/office/drawing/2014/chart" uri="{C3380CC4-5D6E-409C-BE32-E72D297353CC}">
              <c16:uniqueId val="{00000007-7C66-6D46-9D60-0A9C3525FDBA}"/>
            </c:ext>
          </c:extLst>
        </c:ser>
        <c:ser>
          <c:idx val="8"/>
          <c:order val="8"/>
          <c:tx>
            <c:strRef>
              <c:f>CountyxLength!$J$3</c:f>
              <c:strCache>
                <c:ptCount val="1"/>
                <c:pt idx="0">
                  <c:v>39'-42'</c:v>
                </c:pt>
              </c:strCache>
            </c:strRef>
          </c:tx>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CountyxLength!$A$5:$A$22</c:f>
              <c:strCache>
                <c:ptCount val="18"/>
                <c:pt idx="0">
                  <c:v>Clallam</c:v>
                </c:pt>
                <c:pt idx="1">
                  <c:v>Clark</c:v>
                </c:pt>
                <c:pt idx="2">
                  <c:v>Cowlitz</c:v>
                </c:pt>
                <c:pt idx="3">
                  <c:v>Grays Harbor</c:v>
                </c:pt>
                <c:pt idx="4">
                  <c:v>Island</c:v>
                </c:pt>
                <c:pt idx="5">
                  <c:v>Jefferson</c:v>
                </c:pt>
                <c:pt idx="6">
                  <c:v>King</c:v>
                </c:pt>
                <c:pt idx="7">
                  <c:v>Kitsap</c:v>
                </c:pt>
                <c:pt idx="8">
                  <c:v>Lewis</c:v>
                </c:pt>
                <c:pt idx="9">
                  <c:v>Mason</c:v>
                </c:pt>
                <c:pt idx="10">
                  <c:v>Pacific</c:v>
                </c:pt>
                <c:pt idx="11">
                  <c:v>Pierce</c:v>
                </c:pt>
                <c:pt idx="12">
                  <c:v>San Juan</c:v>
                </c:pt>
                <c:pt idx="13">
                  <c:v>Skagit</c:v>
                </c:pt>
                <c:pt idx="14">
                  <c:v>Skamania</c:v>
                </c:pt>
                <c:pt idx="15">
                  <c:v>Snohomish</c:v>
                </c:pt>
                <c:pt idx="16">
                  <c:v>Thurston</c:v>
                </c:pt>
                <c:pt idx="17">
                  <c:v>Wahkiakum</c:v>
                </c:pt>
              </c:strCache>
            </c:strRef>
          </c:cat>
          <c:val>
            <c:numRef>
              <c:f>CountyxLength!$J$5:$J$22</c:f>
              <c:numCache>
                <c:formatCode>#,##0</c:formatCode>
                <c:ptCount val="18"/>
                <c:pt idx="0">
                  <c:v>14</c:v>
                </c:pt>
                <c:pt idx="1">
                  <c:v>12</c:v>
                </c:pt>
                <c:pt idx="2">
                  <c:v>4</c:v>
                </c:pt>
                <c:pt idx="3">
                  <c:v>1</c:v>
                </c:pt>
                <c:pt idx="4">
                  <c:v>9</c:v>
                </c:pt>
                <c:pt idx="5">
                  <c:v>24</c:v>
                </c:pt>
                <c:pt idx="6">
                  <c:v>282</c:v>
                </c:pt>
                <c:pt idx="7">
                  <c:v>79</c:v>
                </c:pt>
                <c:pt idx="8">
                  <c:v>1</c:v>
                </c:pt>
                <c:pt idx="9">
                  <c:v>10</c:v>
                </c:pt>
                <c:pt idx="10">
                  <c:v>3</c:v>
                </c:pt>
                <c:pt idx="11">
                  <c:v>94</c:v>
                </c:pt>
                <c:pt idx="12">
                  <c:v>31</c:v>
                </c:pt>
                <c:pt idx="13">
                  <c:v>66</c:v>
                </c:pt>
                <c:pt idx="15">
                  <c:v>56</c:v>
                </c:pt>
                <c:pt idx="16">
                  <c:v>37</c:v>
                </c:pt>
                <c:pt idx="17">
                  <c:v>1</c:v>
                </c:pt>
              </c:numCache>
            </c:numRef>
          </c:val>
          <c:extLst xmlns:c16r2="http://schemas.microsoft.com/office/drawing/2015/06/chart">
            <c:ext xmlns:c16="http://schemas.microsoft.com/office/drawing/2014/chart" uri="{C3380CC4-5D6E-409C-BE32-E72D297353CC}">
              <c16:uniqueId val="{00000008-7C66-6D46-9D60-0A9C3525FDBA}"/>
            </c:ext>
          </c:extLst>
        </c:ser>
        <c:ser>
          <c:idx val="9"/>
          <c:order val="9"/>
          <c:tx>
            <c:strRef>
              <c:f>CountyxLength!$K$3</c:f>
              <c:strCache>
                <c:ptCount val="1"/>
                <c:pt idx="0">
                  <c:v>43'-46'</c:v>
                </c:pt>
              </c:strCache>
            </c:strRef>
          </c:tx>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CountyxLength!$A$5:$A$22</c:f>
              <c:strCache>
                <c:ptCount val="18"/>
                <c:pt idx="0">
                  <c:v>Clallam</c:v>
                </c:pt>
                <c:pt idx="1">
                  <c:v>Clark</c:v>
                </c:pt>
                <c:pt idx="2">
                  <c:v>Cowlitz</c:v>
                </c:pt>
                <c:pt idx="3">
                  <c:v>Grays Harbor</c:v>
                </c:pt>
                <c:pt idx="4">
                  <c:v>Island</c:v>
                </c:pt>
                <c:pt idx="5">
                  <c:v>Jefferson</c:v>
                </c:pt>
                <c:pt idx="6">
                  <c:v>King</c:v>
                </c:pt>
                <c:pt idx="7">
                  <c:v>Kitsap</c:v>
                </c:pt>
                <c:pt idx="8">
                  <c:v>Lewis</c:v>
                </c:pt>
                <c:pt idx="9">
                  <c:v>Mason</c:v>
                </c:pt>
                <c:pt idx="10">
                  <c:v>Pacific</c:v>
                </c:pt>
                <c:pt idx="11">
                  <c:v>Pierce</c:v>
                </c:pt>
                <c:pt idx="12">
                  <c:v>San Juan</c:v>
                </c:pt>
                <c:pt idx="13">
                  <c:v>Skagit</c:v>
                </c:pt>
                <c:pt idx="14">
                  <c:v>Skamania</c:v>
                </c:pt>
                <c:pt idx="15">
                  <c:v>Snohomish</c:v>
                </c:pt>
                <c:pt idx="16">
                  <c:v>Thurston</c:v>
                </c:pt>
                <c:pt idx="17">
                  <c:v>Wahkiakum</c:v>
                </c:pt>
              </c:strCache>
            </c:strRef>
          </c:cat>
          <c:val>
            <c:numRef>
              <c:f>CountyxLength!$K$5:$K$22</c:f>
              <c:numCache>
                <c:formatCode>#,##0</c:formatCode>
                <c:ptCount val="18"/>
                <c:pt idx="0">
                  <c:v>2</c:v>
                </c:pt>
                <c:pt idx="1">
                  <c:v>1</c:v>
                </c:pt>
                <c:pt idx="2">
                  <c:v>1</c:v>
                </c:pt>
                <c:pt idx="3">
                  <c:v>1</c:v>
                </c:pt>
                <c:pt idx="4">
                  <c:v>3</c:v>
                </c:pt>
                <c:pt idx="5">
                  <c:v>5</c:v>
                </c:pt>
                <c:pt idx="6">
                  <c:v>94</c:v>
                </c:pt>
                <c:pt idx="7">
                  <c:v>31</c:v>
                </c:pt>
                <c:pt idx="9">
                  <c:v>3</c:v>
                </c:pt>
                <c:pt idx="11">
                  <c:v>33</c:v>
                </c:pt>
                <c:pt idx="12">
                  <c:v>9</c:v>
                </c:pt>
                <c:pt idx="13">
                  <c:v>30</c:v>
                </c:pt>
                <c:pt idx="15">
                  <c:v>17</c:v>
                </c:pt>
                <c:pt idx="16">
                  <c:v>14</c:v>
                </c:pt>
              </c:numCache>
            </c:numRef>
          </c:val>
          <c:extLst xmlns:c16r2="http://schemas.microsoft.com/office/drawing/2015/06/chart">
            <c:ext xmlns:c16="http://schemas.microsoft.com/office/drawing/2014/chart" uri="{C3380CC4-5D6E-409C-BE32-E72D297353CC}">
              <c16:uniqueId val="{00000009-7C66-6D46-9D60-0A9C3525FDBA}"/>
            </c:ext>
          </c:extLst>
        </c:ser>
        <c:ser>
          <c:idx val="10"/>
          <c:order val="10"/>
          <c:tx>
            <c:strRef>
              <c:f>CountyxLength!$L$3</c:f>
              <c:strCache>
                <c:ptCount val="1"/>
                <c:pt idx="0">
                  <c:v>47'-50'</c:v>
                </c:pt>
              </c:strCache>
            </c:strRef>
          </c:tx>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CountyxLength!$A$5:$A$22</c:f>
              <c:strCache>
                <c:ptCount val="18"/>
                <c:pt idx="0">
                  <c:v>Clallam</c:v>
                </c:pt>
                <c:pt idx="1">
                  <c:v>Clark</c:v>
                </c:pt>
                <c:pt idx="2">
                  <c:v>Cowlitz</c:v>
                </c:pt>
                <c:pt idx="3">
                  <c:v>Grays Harbor</c:v>
                </c:pt>
                <c:pt idx="4">
                  <c:v>Island</c:v>
                </c:pt>
                <c:pt idx="5">
                  <c:v>Jefferson</c:v>
                </c:pt>
                <c:pt idx="6">
                  <c:v>King</c:v>
                </c:pt>
                <c:pt idx="7">
                  <c:v>Kitsap</c:v>
                </c:pt>
                <c:pt idx="8">
                  <c:v>Lewis</c:v>
                </c:pt>
                <c:pt idx="9">
                  <c:v>Mason</c:v>
                </c:pt>
                <c:pt idx="10">
                  <c:v>Pacific</c:v>
                </c:pt>
                <c:pt idx="11">
                  <c:v>Pierce</c:v>
                </c:pt>
                <c:pt idx="12">
                  <c:v>San Juan</c:v>
                </c:pt>
                <c:pt idx="13">
                  <c:v>Skagit</c:v>
                </c:pt>
                <c:pt idx="14">
                  <c:v>Skamania</c:v>
                </c:pt>
                <c:pt idx="15">
                  <c:v>Snohomish</c:v>
                </c:pt>
                <c:pt idx="16">
                  <c:v>Thurston</c:v>
                </c:pt>
                <c:pt idx="17">
                  <c:v>Wahkiakum</c:v>
                </c:pt>
              </c:strCache>
            </c:strRef>
          </c:cat>
          <c:val>
            <c:numRef>
              <c:f>CountyxLength!$L$5:$L$22</c:f>
              <c:numCache>
                <c:formatCode>#,##0</c:formatCode>
                <c:ptCount val="18"/>
                <c:pt idx="0">
                  <c:v>3</c:v>
                </c:pt>
                <c:pt idx="1">
                  <c:v>4</c:v>
                </c:pt>
                <c:pt idx="2">
                  <c:v>1</c:v>
                </c:pt>
                <c:pt idx="3">
                  <c:v>2</c:v>
                </c:pt>
                <c:pt idx="4">
                  <c:v>3</c:v>
                </c:pt>
                <c:pt idx="5">
                  <c:v>4</c:v>
                </c:pt>
                <c:pt idx="6">
                  <c:v>69</c:v>
                </c:pt>
                <c:pt idx="7">
                  <c:v>18</c:v>
                </c:pt>
                <c:pt idx="9">
                  <c:v>6</c:v>
                </c:pt>
                <c:pt idx="10">
                  <c:v>1</c:v>
                </c:pt>
                <c:pt idx="11">
                  <c:v>21</c:v>
                </c:pt>
                <c:pt idx="12">
                  <c:v>6</c:v>
                </c:pt>
                <c:pt idx="13">
                  <c:v>10</c:v>
                </c:pt>
                <c:pt idx="15">
                  <c:v>11</c:v>
                </c:pt>
                <c:pt idx="16">
                  <c:v>4</c:v>
                </c:pt>
              </c:numCache>
            </c:numRef>
          </c:val>
          <c:extLst xmlns:c16r2="http://schemas.microsoft.com/office/drawing/2015/06/chart">
            <c:ext xmlns:c16="http://schemas.microsoft.com/office/drawing/2014/chart" uri="{C3380CC4-5D6E-409C-BE32-E72D297353CC}">
              <c16:uniqueId val="{0000000A-7C66-6D46-9D60-0A9C3525FDBA}"/>
            </c:ext>
          </c:extLst>
        </c:ser>
        <c:ser>
          <c:idx val="11"/>
          <c:order val="11"/>
          <c:tx>
            <c:strRef>
              <c:f>CountyxLength!$M$3</c:f>
              <c:strCache>
                <c:ptCount val="1"/>
                <c:pt idx="0">
                  <c:v>51'-54'</c:v>
                </c:pt>
              </c:strCache>
            </c:strRef>
          </c:tx>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CountyxLength!$A$5:$A$22</c:f>
              <c:strCache>
                <c:ptCount val="18"/>
                <c:pt idx="0">
                  <c:v>Clallam</c:v>
                </c:pt>
                <c:pt idx="1">
                  <c:v>Clark</c:v>
                </c:pt>
                <c:pt idx="2">
                  <c:v>Cowlitz</c:v>
                </c:pt>
                <c:pt idx="3">
                  <c:v>Grays Harbor</c:v>
                </c:pt>
                <c:pt idx="4">
                  <c:v>Island</c:v>
                </c:pt>
                <c:pt idx="5">
                  <c:v>Jefferson</c:v>
                </c:pt>
                <c:pt idx="6">
                  <c:v>King</c:v>
                </c:pt>
                <c:pt idx="7">
                  <c:v>Kitsap</c:v>
                </c:pt>
                <c:pt idx="8">
                  <c:v>Lewis</c:v>
                </c:pt>
                <c:pt idx="9">
                  <c:v>Mason</c:v>
                </c:pt>
                <c:pt idx="10">
                  <c:v>Pacific</c:v>
                </c:pt>
                <c:pt idx="11">
                  <c:v>Pierce</c:v>
                </c:pt>
                <c:pt idx="12">
                  <c:v>San Juan</c:v>
                </c:pt>
                <c:pt idx="13">
                  <c:v>Skagit</c:v>
                </c:pt>
                <c:pt idx="14">
                  <c:v>Skamania</c:v>
                </c:pt>
                <c:pt idx="15">
                  <c:v>Snohomish</c:v>
                </c:pt>
                <c:pt idx="16">
                  <c:v>Thurston</c:v>
                </c:pt>
                <c:pt idx="17">
                  <c:v>Wahkiakum</c:v>
                </c:pt>
              </c:strCache>
            </c:strRef>
          </c:cat>
          <c:val>
            <c:numRef>
              <c:f>CountyxLength!$M$5:$M$22</c:f>
              <c:numCache>
                <c:formatCode>#,##0</c:formatCode>
                <c:ptCount val="18"/>
                <c:pt idx="5">
                  <c:v>1</c:v>
                </c:pt>
                <c:pt idx="6">
                  <c:v>27</c:v>
                </c:pt>
                <c:pt idx="7">
                  <c:v>7</c:v>
                </c:pt>
                <c:pt idx="11">
                  <c:v>7</c:v>
                </c:pt>
                <c:pt idx="12">
                  <c:v>3</c:v>
                </c:pt>
                <c:pt idx="13">
                  <c:v>3</c:v>
                </c:pt>
                <c:pt idx="15">
                  <c:v>7</c:v>
                </c:pt>
                <c:pt idx="16">
                  <c:v>2</c:v>
                </c:pt>
              </c:numCache>
            </c:numRef>
          </c:val>
          <c:extLst xmlns:c16r2="http://schemas.microsoft.com/office/drawing/2015/06/chart">
            <c:ext xmlns:c16="http://schemas.microsoft.com/office/drawing/2014/chart" uri="{C3380CC4-5D6E-409C-BE32-E72D297353CC}">
              <c16:uniqueId val="{0000000B-7C66-6D46-9D60-0A9C3525FDBA}"/>
            </c:ext>
          </c:extLst>
        </c:ser>
        <c:ser>
          <c:idx val="12"/>
          <c:order val="12"/>
          <c:tx>
            <c:strRef>
              <c:f>CountyxLength!$N$3</c:f>
              <c:strCache>
                <c:ptCount val="1"/>
                <c:pt idx="0">
                  <c:v>55'-58'</c:v>
                </c:pt>
              </c:strCache>
            </c:strRef>
          </c:tx>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CountyxLength!$A$5:$A$22</c:f>
              <c:strCache>
                <c:ptCount val="18"/>
                <c:pt idx="0">
                  <c:v>Clallam</c:v>
                </c:pt>
                <c:pt idx="1">
                  <c:v>Clark</c:v>
                </c:pt>
                <c:pt idx="2">
                  <c:v>Cowlitz</c:v>
                </c:pt>
                <c:pt idx="3">
                  <c:v>Grays Harbor</c:v>
                </c:pt>
                <c:pt idx="4">
                  <c:v>Island</c:v>
                </c:pt>
                <c:pt idx="5">
                  <c:v>Jefferson</c:v>
                </c:pt>
                <c:pt idx="6">
                  <c:v>King</c:v>
                </c:pt>
                <c:pt idx="7">
                  <c:v>Kitsap</c:v>
                </c:pt>
                <c:pt idx="8">
                  <c:v>Lewis</c:v>
                </c:pt>
                <c:pt idx="9">
                  <c:v>Mason</c:v>
                </c:pt>
                <c:pt idx="10">
                  <c:v>Pacific</c:v>
                </c:pt>
                <c:pt idx="11">
                  <c:v>Pierce</c:v>
                </c:pt>
                <c:pt idx="12">
                  <c:v>San Juan</c:v>
                </c:pt>
                <c:pt idx="13">
                  <c:v>Skagit</c:v>
                </c:pt>
                <c:pt idx="14">
                  <c:v>Skamania</c:v>
                </c:pt>
                <c:pt idx="15">
                  <c:v>Snohomish</c:v>
                </c:pt>
                <c:pt idx="16">
                  <c:v>Thurston</c:v>
                </c:pt>
                <c:pt idx="17">
                  <c:v>Wahkiakum</c:v>
                </c:pt>
              </c:strCache>
            </c:strRef>
          </c:cat>
          <c:val>
            <c:numRef>
              <c:f>CountyxLength!$N$5:$N$22</c:f>
              <c:numCache>
                <c:formatCode>#,##0</c:formatCode>
                <c:ptCount val="18"/>
                <c:pt idx="1">
                  <c:v>2</c:v>
                </c:pt>
                <c:pt idx="3">
                  <c:v>1</c:v>
                </c:pt>
                <c:pt idx="5">
                  <c:v>2</c:v>
                </c:pt>
                <c:pt idx="6">
                  <c:v>17</c:v>
                </c:pt>
                <c:pt idx="7">
                  <c:v>4</c:v>
                </c:pt>
                <c:pt idx="11">
                  <c:v>4</c:v>
                </c:pt>
                <c:pt idx="12">
                  <c:v>3</c:v>
                </c:pt>
                <c:pt idx="13">
                  <c:v>2</c:v>
                </c:pt>
                <c:pt idx="15">
                  <c:v>3</c:v>
                </c:pt>
                <c:pt idx="16">
                  <c:v>2</c:v>
                </c:pt>
              </c:numCache>
            </c:numRef>
          </c:val>
          <c:extLst xmlns:c16r2="http://schemas.microsoft.com/office/drawing/2015/06/chart">
            <c:ext xmlns:c16="http://schemas.microsoft.com/office/drawing/2014/chart" uri="{C3380CC4-5D6E-409C-BE32-E72D297353CC}">
              <c16:uniqueId val="{0000000C-7C66-6D46-9D60-0A9C3525FDBA}"/>
            </c:ext>
          </c:extLst>
        </c:ser>
        <c:ser>
          <c:idx val="13"/>
          <c:order val="13"/>
          <c:tx>
            <c:strRef>
              <c:f>CountyxLength!$O$3</c:f>
              <c:strCache>
                <c:ptCount val="1"/>
                <c:pt idx="0">
                  <c:v>59'-62'</c:v>
                </c:pt>
              </c:strCache>
            </c:strRef>
          </c:tx>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CountyxLength!$A$5:$A$22</c:f>
              <c:strCache>
                <c:ptCount val="18"/>
                <c:pt idx="0">
                  <c:v>Clallam</c:v>
                </c:pt>
                <c:pt idx="1">
                  <c:v>Clark</c:v>
                </c:pt>
                <c:pt idx="2">
                  <c:v>Cowlitz</c:v>
                </c:pt>
                <c:pt idx="3">
                  <c:v>Grays Harbor</c:v>
                </c:pt>
                <c:pt idx="4">
                  <c:v>Island</c:v>
                </c:pt>
                <c:pt idx="5">
                  <c:v>Jefferson</c:v>
                </c:pt>
                <c:pt idx="6">
                  <c:v>King</c:v>
                </c:pt>
                <c:pt idx="7">
                  <c:v>Kitsap</c:v>
                </c:pt>
                <c:pt idx="8">
                  <c:v>Lewis</c:v>
                </c:pt>
                <c:pt idx="9">
                  <c:v>Mason</c:v>
                </c:pt>
                <c:pt idx="10">
                  <c:v>Pacific</c:v>
                </c:pt>
                <c:pt idx="11">
                  <c:v>Pierce</c:v>
                </c:pt>
                <c:pt idx="12">
                  <c:v>San Juan</c:v>
                </c:pt>
                <c:pt idx="13">
                  <c:v>Skagit</c:v>
                </c:pt>
                <c:pt idx="14">
                  <c:v>Skamania</c:v>
                </c:pt>
                <c:pt idx="15">
                  <c:v>Snohomish</c:v>
                </c:pt>
                <c:pt idx="16">
                  <c:v>Thurston</c:v>
                </c:pt>
                <c:pt idx="17">
                  <c:v>Wahkiakum</c:v>
                </c:pt>
              </c:strCache>
            </c:strRef>
          </c:cat>
          <c:val>
            <c:numRef>
              <c:f>CountyxLength!$O$5:$O$22</c:f>
              <c:numCache>
                <c:formatCode>#,##0</c:formatCode>
                <c:ptCount val="18"/>
                <c:pt idx="0">
                  <c:v>1</c:v>
                </c:pt>
                <c:pt idx="4">
                  <c:v>1</c:v>
                </c:pt>
                <c:pt idx="5">
                  <c:v>2</c:v>
                </c:pt>
                <c:pt idx="6">
                  <c:v>11</c:v>
                </c:pt>
                <c:pt idx="7">
                  <c:v>1</c:v>
                </c:pt>
                <c:pt idx="8">
                  <c:v>1</c:v>
                </c:pt>
                <c:pt idx="9">
                  <c:v>1</c:v>
                </c:pt>
                <c:pt idx="11">
                  <c:v>3</c:v>
                </c:pt>
                <c:pt idx="12">
                  <c:v>1</c:v>
                </c:pt>
                <c:pt idx="13">
                  <c:v>1</c:v>
                </c:pt>
                <c:pt idx="16">
                  <c:v>1</c:v>
                </c:pt>
              </c:numCache>
            </c:numRef>
          </c:val>
          <c:extLst xmlns:c16r2="http://schemas.microsoft.com/office/drawing/2015/06/chart">
            <c:ext xmlns:c16="http://schemas.microsoft.com/office/drawing/2014/chart" uri="{C3380CC4-5D6E-409C-BE32-E72D297353CC}">
              <c16:uniqueId val="{0000000D-7C66-6D46-9D60-0A9C3525FDBA}"/>
            </c:ext>
          </c:extLst>
        </c:ser>
        <c:ser>
          <c:idx val="14"/>
          <c:order val="14"/>
          <c:tx>
            <c:strRef>
              <c:f>CountyxLength!$P$3</c:f>
              <c:strCache>
                <c:ptCount val="1"/>
                <c:pt idx="0">
                  <c:v>63'-66'</c:v>
                </c:pt>
              </c:strCache>
            </c:strRef>
          </c:tx>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CountyxLength!$A$5:$A$22</c:f>
              <c:strCache>
                <c:ptCount val="18"/>
                <c:pt idx="0">
                  <c:v>Clallam</c:v>
                </c:pt>
                <c:pt idx="1">
                  <c:v>Clark</c:v>
                </c:pt>
                <c:pt idx="2">
                  <c:v>Cowlitz</c:v>
                </c:pt>
                <c:pt idx="3">
                  <c:v>Grays Harbor</c:v>
                </c:pt>
                <c:pt idx="4">
                  <c:v>Island</c:v>
                </c:pt>
                <c:pt idx="5">
                  <c:v>Jefferson</c:v>
                </c:pt>
                <c:pt idx="6">
                  <c:v>King</c:v>
                </c:pt>
                <c:pt idx="7">
                  <c:v>Kitsap</c:v>
                </c:pt>
                <c:pt idx="8">
                  <c:v>Lewis</c:v>
                </c:pt>
                <c:pt idx="9">
                  <c:v>Mason</c:v>
                </c:pt>
                <c:pt idx="10">
                  <c:v>Pacific</c:v>
                </c:pt>
                <c:pt idx="11">
                  <c:v>Pierce</c:v>
                </c:pt>
                <c:pt idx="12">
                  <c:v>San Juan</c:v>
                </c:pt>
                <c:pt idx="13">
                  <c:v>Skagit</c:v>
                </c:pt>
                <c:pt idx="14">
                  <c:v>Skamania</c:v>
                </c:pt>
                <c:pt idx="15">
                  <c:v>Snohomish</c:v>
                </c:pt>
                <c:pt idx="16">
                  <c:v>Thurston</c:v>
                </c:pt>
                <c:pt idx="17">
                  <c:v>Wahkiakum</c:v>
                </c:pt>
              </c:strCache>
            </c:strRef>
          </c:cat>
          <c:val>
            <c:numRef>
              <c:f>CountyxLength!$P$5:$P$22</c:f>
              <c:numCache>
                <c:formatCode>#,##0</c:formatCode>
                <c:ptCount val="18"/>
                <c:pt idx="4">
                  <c:v>1</c:v>
                </c:pt>
                <c:pt idx="6">
                  <c:v>7</c:v>
                </c:pt>
                <c:pt idx="7">
                  <c:v>1</c:v>
                </c:pt>
                <c:pt idx="13">
                  <c:v>1</c:v>
                </c:pt>
                <c:pt idx="16">
                  <c:v>1</c:v>
                </c:pt>
              </c:numCache>
            </c:numRef>
          </c:val>
          <c:extLst xmlns:c16r2="http://schemas.microsoft.com/office/drawing/2015/06/chart">
            <c:ext xmlns:c16="http://schemas.microsoft.com/office/drawing/2014/chart" uri="{C3380CC4-5D6E-409C-BE32-E72D297353CC}">
              <c16:uniqueId val="{0000000E-7C66-6D46-9D60-0A9C3525FDBA}"/>
            </c:ext>
          </c:extLst>
        </c:ser>
        <c:ser>
          <c:idx val="15"/>
          <c:order val="15"/>
          <c:tx>
            <c:strRef>
              <c:f>CountyxLength!$Q$3</c:f>
              <c:strCache>
                <c:ptCount val="1"/>
                <c:pt idx="0">
                  <c:v>67'-70'</c:v>
                </c:pt>
              </c:strCache>
            </c:strRef>
          </c:tx>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CountyxLength!$A$5:$A$22</c:f>
              <c:strCache>
                <c:ptCount val="18"/>
                <c:pt idx="0">
                  <c:v>Clallam</c:v>
                </c:pt>
                <c:pt idx="1">
                  <c:v>Clark</c:v>
                </c:pt>
                <c:pt idx="2">
                  <c:v>Cowlitz</c:v>
                </c:pt>
                <c:pt idx="3">
                  <c:v>Grays Harbor</c:v>
                </c:pt>
                <c:pt idx="4">
                  <c:v>Island</c:v>
                </c:pt>
                <c:pt idx="5">
                  <c:v>Jefferson</c:v>
                </c:pt>
                <c:pt idx="6">
                  <c:v>King</c:v>
                </c:pt>
                <c:pt idx="7">
                  <c:v>Kitsap</c:v>
                </c:pt>
                <c:pt idx="8">
                  <c:v>Lewis</c:v>
                </c:pt>
                <c:pt idx="9">
                  <c:v>Mason</c:v>
                </c:pt>
                <c:pt idx="10">
                  <c:v>Pacific</c:v>
                </c:pt>
                <c:pt idx="11">
                  <c:v>Pierce</c:v>
                </c:pt>
                <c:pt idx="12">
                  <c:v>San Juan</c:v>
                </c:pt>
                <c:pt idx="13">
                  <c:v>Skagit</c:v>
                </c:pt>
                <c:pt idx="14">
                  <c:v>Skamania</c:v>
                </c:pt>
                <c:pt idx="15">
                  <c:v>Snohomish</c:v>
                </c:pt>
                <c:pt idx="16">
                  <c:v>Thurston</c:v>
                </c:pt>
                <c:pt idx="17">
                  <c:v>Wahkiakum</c:v>
                </c:pt>
              </c:strCache>
            </c:strRef>
          </c:cat>
          <c:val>
            <c:numRef>
              <c:f>CountyxLength!$Q$5:$Q$22</c:f>
              <c:numCache>
                <c:formatCode>#,##0</c:formatCode>
                <c:ptCount val="18"/>
                <c:pt idx="6">
                  <c:v>3</c:v>
                </c:pt>
                <c:pt idx="15">
                  <c:v>1</c:v>
                </c:pt>
              </c:numCache>
            </c:numRef>
          </c:val>
          <c:extLst xmlns:c16r2="http://schemas.microsoft.com/office/drawing/2015/06/chart">
            <c:ext xmlns:c16="http://schemas.microsoft.com/office/drawing/2014/chart" uri="{C3380CC4-5D6E-409C-BE32-E72D297353CC}">
              <c16:uniqueId val="{0000000F-7C66-6D46-9D60-0A9C3525FDBA}"/>
            </c:ext>
          </c:extLst>
        </c:ser>
        <c:ser>
          <c:idx val="16"/>
          <c:order val="16"/>
          <c:tx>
            <c:strRef>
              <c:f>CountyxLength!$R$3</c:f>
              <c:strCache>
                <c:ptCount val="1"/>
                <c:pt idx="0">
                  <c:v>&gt;70'</c:v>
                </c:pt>
              </c:strCache>
            </c:strRef>
          </c:tx>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CountyxLength!$A$5:$A$22</c:f>
              <c:strCache>
                <c:ptCount val="18"/>
                <c:pt idx="0">
                  <c:v>Clallam</c:v>
                </c:pt>
                <c:pt idx="1">
                  <c:v>Clark</c:v>
                </c:pt>
                <c:pt idx="2">
                  <c:v>Cowlitz</c:v>
                </c:pt>
                <c:pt idx="3">
                  <c:v>Grays Harbor</c:v>
                </c:pt>
                <c:pt idx="4">
                  <c:v>Island</c:v>
                </c:pt>
                <c:pt idx="5">
                  <c:v>Jefferson</c:v>
                </c:pt>
                <c:pt idx="6">
                  <c:v>King</c:v>
                </c:pt>
                <c:pt idx="7">
                  <c:v>Kitsap</c:v>
                </c:pt>
                <c:pt idx="8">
                  <c:v>Lewis</c:v>
                </c:pt>
                <c:pt idx="9">
                  <c:v>Mason</c:v>
                </c:pt>
                <c:pt idx="10">
                  <c:v>Pacific</c:v>
                </c:pt>
                <c:pt idx="11">
                  <c:v>Pierce</c:v>
                </c:pt>
                <c:pt idx="12">
                  <c:v>San Juan</c:v>
                </c:pt>
                <c:pt idx="13">
                  <c:v>Skagit</c:v>
                </c:pt>
                <c:pt idx="14">
                  <c:v>Skamania</c:v>
                </c:pt>
                <c:pt idx="15">
                  <c:v>Snohomish</c:v>
                </c:pt>
                <c:pt idx="16">
                  <c:v>Thurston</c:v>
                </c:pt>
                <c:pt idx="17">
                  <c:v>Wahkiakum</c:v>
                </c:pt>
              </c:strCache>
            </c:strRef>
          </c:cat>
          <c:val>
            <c:numRef>
              <c:f>CountyxLength!$R$5:$R$22</c:f>
              <c:numCache>
                <c:formatCode>#,##0</c:formatCode>
                <c:ptCount val="18"/>
                <c:pt idx="0">
                  <c:v>4</c:v>
                </c:pt>
                <c:pt idx="1">
                  <c:v>18</c:v>
                </c:pt>
                <c:pt idx="2">
                  <c:v>9</c:v>
                </c:pt>
                <c:pt idx="3">
                  <c:v>2</c:v>
                </c:pt>
                <c:pt idx="4">
                  <c:v>8</c:v>
                </c:pt>
                <c:pt idx="5">
                  <c:v>3</c:v>
                </c:pt>
                <c:pt idx="6">
                  <c:v>38</c:v>
                </c:pt>
                <c:pt idx="7">
                  <c:v>17</c:v>
                </c:pt>
                <c:pt idx="8">
                  <c:v>1</c:v>
                </c:pt>
                <c:pt idx="9">
                  <c:v>3</c:v>
                </c:pt>
                <c:pt idx="10">
                  <c:v>1</c:v>
                </c:pt>
                <c:pt idx="11">
                  <c:v>71</c:v>
                </c:pt>
                <c:pt idx="12">
                  <c:v>3</c:v>
                </c:pt>
                <c:pt idx="13">
                  <c:v>8</c:v>
                </c:pt>
                <c:pt idx="15">
                  <c:v>10</c:v>
                </c:pt>
                <c:pt idx="16">
                  <c:v>16</c:v>
                </c:pt>
                <c:pt idx="17">
                  <c:v>1</c:v>
                </c:pt>
              </c:numCache>
            </c:numRef>
          </c:val>
          <c:extLst xmlns:c16r2="http://schemas.microsoft.com/office/drawing/2015/06/chart">
            <c:ext xmlns:c16="http://schemas.microsoft.com/office/drawing/2014/chart" uri="{C3380CC4-5D6E-409C-BE32-E72D297353CC}">
              <c16:uniqueId val="{00000010-7C66-6D46-9D60-0A9C3525FDBA}"/>
            </c:ext>
          </c:extLst>
        </c:ser>
        <c:dLbls>
          <c:dLblPos val="ctr"/>
          <c:showLegendKey val="0"/>
          <c:showVal val="1"/>
          <c:showCatName val="0"/>
          <c:showSerName val="0"/>
          <c:showPercent val="0"/>
          <c:showBubbleSize val="0"/>
        </c:dLbls>
        <c:gapWidth val="150"/>
        <c:overlap val="100"/>
        <c:axId val="329671256"/>
        <c:axId val="329672040"/>
      </c:barChart>
      <c:catAx>
        <c:axId val="329671256"/>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29672040"/>
        <c:crosses val="autoZero"/>
        <c:auto val="1"/>
        <c:lblAlgn val="ctr"/>
        <c:lblOffset val="100"/>
        <c:noMultiLvlLbl val="0"/>
      </c:catAx>
      <c:valAx>
        <c:axId val="329672040"/>
        <c:scaling>
          <c:orientation val="minMax"/>
        </c:scaling>
        <c:delete val="0"/>
        <c:axPos val="b"/>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29671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EASTERN WASHINGTON COUNTIES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bar"/>
        <c:grouping val="percentStacked"/>
        <c:varyColors val="0"/>
        <c:ser>
          <c:idx val="0"/>
          <c:order val="0"/>
          <c:tx>
            <c:strRef>
              <c:f>CountyxLength!$B$3</c:f>
              <c:strCache>
                <c:ptCount val="1"/>
                <c:pt idx="0">
                  <c:v>≤10'</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CountyxLength!$A$36:$A$55</c:f>
              <c:strCache>
                <c:ptCount val="20"/>
                <c:pt idx="0">
                  <c:v>Adams</c:v>
                </c:pt>
                <c:pt idx="1">
                  <c:v>Asotin</c:v>
                </c:pt>
                <c:pt idx="2">
                  <c:v>Benton</c:v>
                </c:pt>
                <c:pt idx="3">
                  <c:v>Chelan</c:v>
                </c:pt>
                <c:pt idx="4">
                  <c:v>Columbia</c:v>
                </c:pt>
                <c:pt idx="5">
                  <c:v>Douglas</c:v>
                </c:pt>
                <c:pt idx="6">
                  <c:v>Ferry</c:v>
                </c:pt>
                <c:pt idx="7">
                  <c:v>Franklin</c:v>
                </c:pt>
                <c:pt idx="8">
                  <c:v>Garfield</c:v>
                </c:pt>
                <c:pt idx="9">
                  <c:v>Grant</c:v>
                </c:pt>
                <c:pt idx="10">
                  <c:v>Kittitas</c:v>
                </c:pt>
                <c:pt idx="11">
                  <c:v>Klickitat</c:v>
                </c:pt>
                <c:pt idx="12">
                  <c:v>Lincoln</c:v>
                </c:pt>
                <c:pt idx="13">
                  <c:v>Okanogan</c:v>
                </c:pt>
                <c:pt idx="14">
                  <c:v>Pend Oreille</c:v>
                </c:pt>
                <c:pt idx="15">
                  <c:v>Spokane</c:v>
                </c:pt>
                <c:pt idx="16">
                  <c:v>Stevens</c:v>
                </c:pt>
                <c:pt idx="17">
                  <c:v>Walla Walla</c:v>
                </c:pt>
                <c:pt idx="18">
                  <c:v>Whitman</c:v>
                </c:pt>
                <c:pt idx="19">
                  <c:v>Yakima</c:v>
                </c:pt>
              </c:strCache>
            </c:strRef>
          </c:cat>
          <c:val>
            <c:numRef>
              <c:f>CountyxLength!$B$36:$B$55</c:f>
              <c:numCache>
                <c:formatCode>#,##0</c:formatCode>
                <c:ptCount val="20"/>
                <c:pt idx="0">
                  <c:v>57</c:v>
                </c:pt>
                <c:pt idx="1">
                  <c:v>68</c:v>
                </c:pt>
                <c:pt idx="2">
                  <c:v>646</c:v>
                </c:pt>
                <c:pt idx="3">
                  <c:v>750</c:v>
                </c:pt>
                <c:pt idx="4">
                  <c:v>14</c:v>
                </c:pt>
                <c:pt idx="5">
                  <c:v>292</c:v>
                </c:pt>
                <c:pt idx="6">
                  <c:v>25</c:v>
                </c:pt>
                <c:pt idx="7">
                  <c:v>282</c:v>
                </c:pt>
                <c:pt idx="8">
                  <c:v>6</c:v>
                </c:pt>
                <c:pt idx="9">
                  <c:v>700</c:v>
                </c:pt>
                <c:pt idx="10">
                  <c:v>209</c:v>
                </c:pt>
                <c:pt idx="11">
                  <c:v>58</c:v>
                </c:pt>
                <c:pt idx="12">
                  <c:v>84</c:v>
                </c:pt>
                <c:pt idx="13">
                  <c:v>165</c:v>
                </c:pt>
                <c:pt idx="14">
                  <c:v>194</c:v>
                </c:pt>
                <c:pt idx="15">
                  <c:v>1969</c:v>
                </c:pt>
                <c:pt idx="16">
                  <c:v>347</c:v>
                </c:pt>
                <c:pt idx="17">
                  <c:v>138</c:v>
                </c:pt>
                <c:pt idx="18">
                  <c:v>70</c:v>
                </c:pt>
                <c:pt idx="19">
                  <c:v>611</c:v>
                </c:pt>
              </c:numCache>
            </c:numRef>
          </c:val>
          <c:extLst xmlns:c16r2="http://schemas.microsoft.com/office/drawing/2015/06/chart">
            <c:ext xmlns:c16="http://schemas.microsoft.com/office/drawing/2014/chart" uri="{C3380CC4-5D6E-409C-BE32-E72D297353CC}">
              <c16:uniqueId val="{00000000-E3E2-BF4E-8B6E-3AB668AD0416}"/>
            </c:ext>
          </c:extLst>
        </c:ser>
        <c:ser>
          <c:idx val="1"/>
          <c:order val="1"/>
          <c:tx>
            <c:strRef>
              <c:f>CountyxLength!$C$3</c:f>
              <c:strCache>
                <c:ptCount val="1"/>
                <c:pt idx="0">
                  <c:v>11'-14'</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CountyxLength!$A$36:$A$55</c:f>
              <c:strCache>
                <c:ptCount val="20"/>
                <c:pt idx="0">
                  <c:v>Adams</c:v>
                </c:pt>
                <c:pt idx="1">
                  <c:v>Asotin</c:v>
                </c:pt>
                <c:pt idx="2">
                  <c:v>Benton</c:v>
                </c:pt>
                <c:pt idx="3">
                  <c:v>Chelan</c:v>
                </c:pt>
                <c:pt idx="4">
                  <c:v>Columbia</c:v>
                </c:pt>
                <c:pt idx="5">
                  <c:v>Douglas</c:v>
                </c:pt>
                <c:pt idx="6">
                  <c:v>Ferry</c:v>
                </c:pt>
                <c:pt idx="7">
                  <c:v>Franklin</c:v>
                </c:pt>
                <c:pt idx="8">
                  <c:v>Garfield</c:v>
                </c:pt>
                <c:pt idx="9">
                  <c:v>Grant</c:v>
                </c:pt>
                <c:pt idx="10">
                  <c:v>Kittitas</c:v>
                </c:pt>
                <c:pt idx="11">
                  <c:v>Klickitat</c:v>
                </c:pt>
                <c:pt idx="12">
                  <c:v>Lincoln</c:v>
                </c:pt>
                <c:pt idx="13">
                  <c:v>Okanogan</c:v>
                </c:pt>
                <c:pt idx="14">
                  <c:v>Pend Oreille</c:v>
                </c:pt>
                <c:pt idx="15">
                  <c:v>Spokane</c:v>
                </c:pt>
                <c:pt idx="16">
                  <c:v>Stevens</c:v>
                </c:pt>
                <c:pt idx="17">
                  <c:v>Walla Walla</c:v>
                </c:pt>
                <c:pt idx="18">
                  <c:v>Whitman</c:v>
                </c:pt>
                <c:pt idx="19">
                  <c:v>Yakima</c:v>
                </c:pt>
              </c:strCache>
            </c:strRef>
          </c:cat>
          <c:val>
            <c:numRef>
              <c:f>CountyxLength!$C$36:$C$55</c:f>
              <c:numCache>
                <c:formatCode>#,##0</c:formatCode>
                <c:ptCount val="20"/>
                <c:pt idx="0">
                  <c:v>55</c:v>
                </c:pt>
                <c:pt idx="1">
                  <c:v>85</c:v>
                </c:pt>
                <c:pt idx="2">
                  <c:v>551</c:v>
                </c:pt>
                <c:pt idx="3">
                  <c:v>331</c:v>
                </c:pt>
                <c:pt idx="4">
                  <c:v>18</c:v>
                </c:pt>
                <c:pt idx="5">
                  <c:v>165</c:v>
                </c:pt>
                <c:pt idx="6">
                  <c:v>43</c:v>
                </c:pt>
                <c:pt idx="7">
                  <c:v>242</c:v>
                </c:pt>
                <c:pt idx="8">
                  <c:v>12</c:v>
                </c:pt>
                <c:pt idx="9">
                  <c:v>410</c:v>
                </c:pt>
                <c:pt idx="10">
                  <c:v>147</c:v>
                </c:pt>
                <c:pt idx="11">
                  <c:v>84</c:v>
                </c:pt>
                <c:pt idx="12">
                  <c:v>97</c:v>
                </c:pt>
                <c:pt idx="13">
                  <c:v>232</c:v>
                </c:pt>
                <c:pt idx="14">
                  <c:v>146</c:v>
                </c:pt>
                <c:pt idx="15">
                  <c:v>1612</c:v>
                </c:pt>
                <c:pt idx="16">
                  <c:v>325</c:v>
                </c:pt>
                <c:pt idx="17">
                  <c:v>148</c:v>
                </c:pt>
                <c:pt idx="18">
                  <c:v>103</c:v>
                </c:pt>
                <c:pt idx="19">
                  <c:v>531</c:v>
                </c:pt>
              </c:numCache>
            </c:numRef>
          </c:val>
          <c:extLst xmlns:c16r2="http://schemas.microsoft.com/office/drawing/2015/06/chart">
            <c:ext xmlns:c16="http://schemas.microsoft.com/office/drawing/2014/chart" uri="{C3380CC4-5D6E-409C-BE32-E72D297353CC}">
              <c16:uniqueId val="{00000001-E3E2-BF4E-8B6E-3AB668AD0416}"/>
            </c:ext>
          </c:extLst>
        </c:ser>
        <c:ser>
          <c:idx val="2"/>
          <c:order val="2"/>
          <c:tx>
            <c:strRef>
              <c:f>CountyxLength!$D$3</c:f>
              <c:strCache>
                <c:ptCount val="1"/>
                <c:pt idx="0">
                  <c:v>15'-18'</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CountyxLength!$A$36:$A$55</c:f>
              <c:strCache>
                <c:ptCount val="20"/>
                <c:pt idx="0">
                  <c:v>Adams</c:v>
                </c:pt>
                <c:pt idx="1">
                  <c:v>Asotin</c:v>
                </c:pt>
                <c:pt idx="2">
                  <c:v>Benton</c:v>
                </c:pt>
                <c:pt idx="3">
                  <c:v>Chelan</c:v>
                </c:pt>
                <c:pt idx="4">
                  <c:v>Columbia</c:v>
                </c:pt>
                <c:pt idx="5">
                  <c:v>Douglas</c:v>
                </c:pt>
                <c:pt idx="6">
                  <c:v>Ferry</c:v>
                </c:pt>
                <c:pt idx="7">
                  <c:v>Franklin</c:v>
                </c:pt>
                <c:pt idx="8">
                  <c:v>Garfield</c:v>
                </c:pt>
                <c:pt idx="9">
                  <c:v>Grant</c:v>
                </c:pt>
                <c:pt idx="10">
                  <c:v>Kittitas</c:v>
                </c:pt>
                <c:pt idx="11">
                  <c:v>Klickitat</c:v>
                </c:pt>
                <c:pt idx="12">
                  <c:v>Lincoln</c:v>
                </c:pt>
                <c:pt idx="13">
                  <c:v>Okanogan</c:v>
                </c:pt>
                <c:pt idx="14">
                  <c:v>Pend Oreille</c:v>
                </c:pt>
                <c:pt idx="15">
                  <c:v>Spokane</c:v>
                </c:pt>
                <c:pt idx="16">
                  <c:v>Stevens</c:v>
                </c:pt>
                <c:pt idx="17">
                  <c:v>Walla Walla</c:v>
                </c:pt>
                <c:pt idx="18">
                  <c:v>Whitman</c:v>
                </c:pt>
                <c:pt idx="19">
                  <c:v>Yakima</c:v>
                </c:pt>
              </c:strCache>
            </c:strRef>
          </c:cat>
          <c:val>
            <c:numRef>
              <c:f>CountyxLength!$D$36:$D$55</c:f>
              <c:numCache>
                <c:formatCode>#,##0</c:formatCode>
                <c:ptCount val="20"/>
                <c:pt idx="0">
                  <c:v>189</c:v>
                </c:pt>
                <c:pt idx="1">
                  <c:v>261</c:v>
                </c:pt>
                <c:pt idx="2">
                  <c:v>2467</c:v>
                </c:pt>
                <c:pt idx="3">
                  <c:v>1247</c:v>
                </c:pt>
                <c:pt idx="4">
                  <c:v>74</c:v>
                </c:pt>
                <c:pt idx="5">
                  <c:v>580</c:v>
                </c:pt>
                <c:pt idx="6">
                  <c:v>146</c:v>
                </c:pt>
                <c:pt idx="7">
                  <c:v>945</c:v>
                </c:pt>
                <c:pt idx="8">
                  <c:v>62</c:v>
                </c:pt>
                <c:pt idx="9">
                  <c:v>1615</c:v>
                </c:pt>
                <c:pt idx="10">
                  <c:v>497</c:v>
                </c:pt>
                <c:pt idx="11">
                  <c:v>238</c:v>
                </c:pt>
                <c:pt idx="12">
                  <c:v>345</c:v>
                </c:pt>
                <c:pt idx="13">
                  <c:v>590</c:v>
                </c:pt>
                <c:pt idx="14">
                  <c:v>378</c:v>
                </c:pt>
                <c:pt idx="15">
                  <c:v>5427</c:v>
                </c:pt>
                <c:pt idx="16">
                  <c:v>1199</c:v>
                </c:pt>
                <c:pt idx="17">
                  <c:v>502</c:v>
                </c:pt>
                <c:pt idx="18">
                  <c:v>322</c:v>
                </c:pt>
                <c:pt idx="19">
                  <c:v>1743</c:v>
                </c:pt>
              </c:numCache>
            </c:numRef>
          </c:val>
          <c:extLst xmlns:c16r2="http://schemas.microsoft.com/office/drawing/2015/06/chart">
            <c:ext xmlns:c16="http://schemas.microsoft.com/office/drawing/2014/chart" uri="{C3380CC4-5D6E-409C-BE32-E72D297353CC}">
              <c16:uniqueId val="{00000002-E3E2-BF4E-8B6E-3AB668AD0416}"/>
            </c:ext>
          </c:extLst>
        </c:ser>
        <c:ser>
          <c:idx val="3"/>
          <c:order val="3"/>
          <c:tx>
            <c:strRef>
              <c:f>CountyxLength!$E$3</c:f>
              <c:strCache>
                <c:ptCount val="1"/>
                <c:pt idx="0">
                  <c:v>19'-22'</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CountyxLength!$A$36:$A$55</c:f>
              <c:strCache>
                <c:ptCount val="20"/>
                <c:pt idx="0">
                  <c:v>Adams</c:v>
                </c:pt>
                <c:pt idx="1">
                  <c:v>Asotin</c:v>
                </c:pt>
                <c:pt idx="2">
                  <c:v>Benton</c:v>
                </c:pt>
                <c:pt idx="3">
                  <c:v>Chelan</c:v>
                </c:pt>
                <c:pt idx="4">
                  <c:v>Columbia</c:v>
                </c:pt>
                <c:pt idx="5">
                  <c:v>Douglas</c:v>
                </c:pt>
                <c:pt idx="6">
                  <c:v>Ferry</c:v>
                </c:pt>
                <c:pt idx="7">
                  <c:v>Franklin</c:v>
                </c:pt>
                <c:pt idx="8">
                  <c:v>Garfield</c:v>
                </c:pt>
                <c:pt idx="9">
                  <c:v>Grant</c:v>
                </c:pt>
                <c:pt idx="10">
                  <c:v>Kittitas</c:v>
                </c:pt>
                <c:pt idx="11">
                  <c:v>Klickitat</c:v>
                </c:pt>
                <c:pt idx="12">
                  <c:v>Lincoln</c:v>
                </c:pt>
                <c:pt idx="13">
                  <c:v>Okanogan</c:v>
                </c:pt>
                <c:pt idx="14">
                  <c:v>Pend Oreille</c:v>
                </c:pt>
                <c:pt idx="15">
                  <c:v>Spokane</c:v>
                </c:pt>
                <c:pt idx="16">
                  <c:v>Stevens</c:v>
                </c:pt>
                <c:pt idx="17">
                  <c:v>Walla Walla</c:v>
                </c:pt>
                <c:pt idx="18">
                  <c:v>Whitman</c:v>
                </c:pt>
                <c:pt idx="19">
                  <c:v>Yakima</c:v>
                </c:pt>
              </c:strCache>
            </c:strRef>
          </c:cat>
          <c:val>
            <c:numRef>
              <c:f>CountyxLength!$E$36:$E$55</c:f>
              <c:numCache>
                <c:formatCode>#,##0</c:formatCode>
                <c:ptCount val="20"/>
                <c:pt idx="0">
                  <c:v>143</c:v>
                </c:pt>
                <c:pt idx="1">
                  <c:v>269</c:v>
                </c:pt>
                <c:pt idx="2">
                  <c:v>2299</c:v>
                </c:pt>
                <c:pt idx="3">
                  <c:v>1408</c:v>
                </c:pt>
                <c:pt idx="4">
                  <c:v>52</c:v>
                </c:pt>
                <c:pt idx="5">
                  <c:v>581</c:v>
                </c:pt>
                <c:pt idx="6">
                  <c:v>107</c:v>
                </c:pt>
                <c:pt idx="7">
                  <c:v>755</c:v>
                </c:pt>
                <c:pt idx="8">
                  <c:v>38</c:v>
                </c:pt>
                <c:pt idx="9">
                  <c:v>1397</c:v>
                </c:pt>
                <c:pt idx="10">
                  <c:v>411</c:v>
                </c:pt>
                <c:pt idx="11">
                  <c:v>149</c:v>
                </c:pt>
                <c:pt idx="12">
                  <c:v>377</c:v>
                </c:pt>
                <c:pt idx="13">
                  <c:v>361</c:v>
                </c:pt>
                <c:pt idx="14">
                  <c:v>319</c:v>
                </c:pt>
                <c:pt idx="15">
                  <c:v>4277</c:v>
                </c:pt>
                <c:pt idx="16">
                  <c:v>914</c:v>
                </c:pt>
                <c:pt idx="17">
                  <c:v>441</c:v>
                </c:pt>
                <c:pt idx="18">
                  <c:v>299</c:v>
                </c:pt>
                <c:pt idx="19">
                  <c:v>1284</c:v>
                </c:pt>
              </c:numCache>
            </c:numRef>
          </c:val>
          <c:extLst xmlns:c16r2="http://schemas.microsoft.com/office/drawing/2015/06/chart">
            <c:ext xmlns:c16="http://schemas.microsoft.com/office/drawing/2014/chart" uri="{C3380CC4-5D6E-409C-BE32-E72D297353CC}">
              <c16:uniqueId val="{00000003-E3E2-BF4E-8B6E-3AB668AD0416}"/>
            </c:ext>
          </c:extLst>
        </c:ser>
        <c:ser>
          <c:idx val="4"/>
          <c:order val="4"/>
          <c:tx>
            <c:strRef>
              <c:f>CountyxLength!$F$3</c:f>
              <c:strCache>
                <c:ptCount val="1"/>
                <c:pt idx="0">
                  <c:v>23'-26'</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CountyxLength!$A$36:$A$55</c:f>
              <c:strCache>
                <c:ptCount val="20"/>
                <c:pt idx="0">
                  <c:v>Adams</c:v>
                </c:pt>
                <c:pt idx="1">
                  <c:v>Asotin</c:v>
                </c:pt>
                <c:pt idx="2">
                  <c:v>Benton</c:v>
                </c:pt>
                <c:pt idx="3">
                  <c:v>Chelan</c:v>
                </c:pt>
                <c:pt idx="4">
                  <c:v>Columbia</c:v>
                </c:pt>
                <c:pt idx="5">
                  <c:v>Douglas</c:v>
                </c:pt>
                <c:pt idx="6">
                  <c:v>Ferry</c:v>
                </c:pt>
                <c:pt idx="7">
                  <c:v>Franklin</c:v>
                </c:pt>
                <c:pt idx="8">
                  <c:v>Garfield</c:v>
                </c:pt>
                <c:pt idx="9">
                  <c:v>Grant</c:v>
                </c:pt>
                <c:pt idx="10">
                  <c:v>Kittitas</c:v>
                </c:pt>
                <c:pt idx="11">
                  <c:v>Klickitat</c:v>
                </c:pt>
                <c:pt idx="12">
                  <c:v>Lincoln</c:v>
                </c:pt>
                <c:pt idx="13">
                  <c:v>Okanogan</c:v>
                </c:pt>
                <c:pt idx="14">
                  <c:v>Pend Oreille</c:v>
                </c:pt>
                <c:pt idx="15">
                  <c:v>Spokane</c:v>
                </c:pt>
                <c:pt idx="16">
                  <c:v>Stevens</c:v>
                </c:pt>
                <c:pt idx="17">
                  <c:v>Walla Walla</c:v>
                </c:pt>
                <c:pt idx="18">
                  <c:v>Whitman</c:v>
                </c:pt>
                <c:pt idx="19">
                  <c:v>Yakima</c:v>
                </c:pt>
              </c:strCache>
            </c:strRef>
          </c:cat>
          <c:val>
            <c:numRef>
              <c:f>CountyxLength!$F$36:$F$55</c:f>
              <c:numCache>
                <c:formatCode>#,##0</c:formatCode>
                <c:ptCount val="20"/>
                <c:pt idx="0">
                  <c:v>25</c:v>
                </c:pt>
                <c:pt idx="1">
                  <c:v>58</c:v>
                </c:pt>
                <c:pt idx="2">
                  <c:v>486</c:v>
                </c:pt>
                <c:pt idx="3">
                  <c:v>487</c:v>
                </c:pt>
                <c:pt idx="4">
                  <c:v>5</c:v>
                </c:pt>
                <c:pt idx="5">
                  <c:v>163</c:v>
                </c:pt>
                <c:pt idx="6">
                  <c:v>26</c:v>
                </c:pt>
                <c:pt idx="7">
                  <c:v>167</c:v>
                </c:pt>
                <c:pt idx="8">
                  <c:v>5</c:v>
                </c:pt>
                <c:pt idx="9">
                  <c:v>275</c:v>
                </c:pt>
                <c:pt idx="10">
                  <c:v>97</c:v>
                </c:pt>
                <c:pt idx="11">
                  <c:v>23</c:v>
                </c:pt>
                <c:pt idx="12">
                  <c:v>121</c:v>
                </c:pt>
                <c:pt idx="13">
                  <c:v>64</c:v>
                </c:pt>
                <c:pt idx="14">
                  <c:v>68</c:v>
                </c:pt>
                <c:pt idx="15">
                  <c:v>760</c:v>
                </c:pt>
                <c:pt idx="16">
                  <c:v>200</c:v>
                </c:pt>
                <c:pt idx="17">
                  <c:v>62</c:v>
                </c:pt>
                <c:pt idx="18">
                  <c:v>39</c:v>
                </c:pt>
                <c:pt idx="19">
                  <c:v>224</c:v>
                </c:pt>
              </c:numCache>
            </c:numRef>
          </c:val>
          <c:extLst xmlns:c16r2="http://schemas.microsoft.com/office/drawing/2015/06/chart">
            <c:ext xmlns:c16="http://schemas.microsoft.com/office/drawing/2014/chart" uri="{C3380CC4-5D6E-409C-BE32-E72D297353CC}">
              <c16:uniqueId val="{00000004-E3E2-BF4E-8B6E-3AB668AD0416}"/>
            </c:ext>
          </c:extLst>
        </c:ser>
        <c:ser>
          <c:idx val="5"/>
          <c:order val="5"/>
          <c:tx>
            <c:strRef>
              <c:f>CountyxLength!$G$3</c:f>
              <c:strCache>
                <c:ptCount val="1"/>
                <c:pt idx="0">
                  <c:v>27'-30'</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CountyxLength!$A$36:$A$55</c:f>
              <c:strCache>
                <c:ptCount val="20"/>
                <c:pt idx="0">
                  <c:v>Adams</c:v>
                </c:pt>
                <c:pt idx="1">
                  <c:v>Asotin</c:v>
                </c:pt>
                <c:pt idx="2">
                  <c:v>Benton</c:v>
                </c:pt>
                <c:pt idx="3">
                  <c:v>Chelan</c:v>
                </c:pt>
                <c:pt idx="4">
                  <c:v>Columbia</c:v>
                </c:pt>
                <c:pt idx="5">
                  <c:v>Douglas</c:v>
                </c:pt>
                <c:pt idx="6">
                  <c:v>Ferry</c:v>
                </c:pt>
                <c:pt idx="7">
                  <c:v>Franklin</c:v>
                </c:pt>
                <c:pt idx="8">
                  <c:v>Garfield</c:v>
                </c:pt>
                <c:pt idx="9">
                  <c:v>Grant</c:v>
                </c:pt>
                <c:pt idx="10">
                  <c:v>Kittitas</c:v>
                </c:pt>
                <c:pt idx="11">
                  <c:v>Klickitat</c:v>
                </c:pt>
                <c:pt idx="12">
                  <c:v>Lincoln</c:v>
                </c:pt>
                <c:pt idx="13">
                  <c:v>Okanogan</c:v>
                </c:pt>
                <c:pt idx="14">
                  <c:v>Pend Oreille</c:v>
                </c:pt>
                <c:pt idx="15">
                  <c:v>Spokane</c:v>
                </c:pt>
                <c:pt idx="16">
                  <c:v>Stevens</c:v>
                </c:pt>
                <c:pt idx="17">
                  <c:v>Walla Walla</c:v>
                </c:pt>
                <c:pt idx="18">
                  <c:v>Whitman</c:v>
                </c:pt>
                <c:pt idx="19">
                  <c:v>Yakima</c:v>
                </c:pt>
              </c:strCache>
            </c:strRef>
          </c:cat>
          <c:val>
            <c:numRef>
              <c:f>CountyxLength!$G$36:$G$55</c:f>
              <c:numCache>
                <c:formatCode>#,##0</c:formatCode>
                <c:ptCount val="20"/>
                <c:pt idx="0">
                  <c:v>3</c:v>
                </c:pt>
                <c:pt idx="1">
                  <c:v>13</c:v>
                </c:pt>
                <c:pt idx="2">
                  <c:v>87</c:v>
                </c:pt>
                <c:pt idx="3">
                  <c:v>74</c:v>
                </c:pt>
                <c:pt idx="4">
                  <c:v>2</c:v>
                </c:pt>
                <c:pt idx="5">
                  <c:v>17</c:v>
                </c:pt>
                <c:pt idx="6">
                  <c:v>6</c:v>
                </c:pt>
                <c:pt idx="7">
                  <c:v>24</c:v>
                </c:pt>
                <c:pt idx="9">
                  <c:v>53</c:v>
                </c:pt>
                <c:pt idx="10">
                  <c:v>19</c:v>
                </c:pt>
                <c:pt idx="11">
                  <c:v>3</c:v>
                </c:pt>
                <c:pt idx="12">
                  <c:v>30</c:v>
                </c:pt>
                <c:pt idx="13">
                  <c:v>7</c:v>
                </c:pt>
                <c:pt idx="14">
                  <c:v>8</c:v>
                </c:pt>
                <c:pt idx="15">
                  <c:v>115</c:v>
                </c:pt>
                <c:pt idx="16">
                  <c:v>59</c:v>
                </c:pt>
                <c:pt idx="17">
                  <c:v>14</c:v>
                </c:pt>
                <c:pt idx="18">
                  <c:v>5</c:v>
                </c:pt>
                <c:pt idx="19">
                  <c:v>23</c:v>
                </c:pt>
              </c:numCache>
            </c:numRef>
          </c:val>
          <c:extLst xmlns:c16r2="http://schemas.microsoft.com/office/drawing/2015/06/chart">
            <c:ext xmlns:c16="http://schemas.microsoft.com/office/drawing/2014/chart" uri="{C3380CC4-5D6E-409C-BE32-E72D297353CC}">
              <c16:uniqueId val="{00000005-E3E2-BF4E-8B6E-3AB668AD0416}"/>
            </c:ext>
          </c:extLst>
        </c:ser>
        <c:ser>
          <c:idx val="6"/>
          <c:order val="6"/>
          <c:tx>
            <c:strRef>
              <c:f>CountyxLength!$H$3</c:f>
              <c:strCache>
                <c:ptCount val="1"/>
                <c:pt idx="0">
                  <c:v>31'-34'</c:v>
                </c:pt>
              </c:strCache>
            </c:strRef>
          </c:tx>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CountyxLength!$A$36:$A$55</c:f>
              <c:strCache>
                <c:ptCount val="20"/>
                <c:pt idx="0">
                  <c:v>Adams</c:v>
                </c:pt>
                <c:pt idx="1">
                  <c:v>Asotin</c:v>
                </c:pt>
                <c:pt idx="2">
                  <c:v>Benton</c:v>
                </c:pt>
                <c:pt idx="3">
                  <c:v>Chelan</c:v>
                </c:pt>
                <c:pt idx="4">
                  <c:v>Columbia</c:v>
                </c:pt>
                <c:pt idx="5">
                  <c:v>Douglas</c:v>
                </c:pt>
                <c:pt idx="6">
                  <c:v>Ferry</c:v>
                </c:pt>
                <c:pt idx="7">
                  <c:v>Franklin</c:v>
                </c:pt>
                <c:pt idx="8">
                  <c:v>Garfield</c:v>
                </c:pt>
                <c:pt idx="9">
                  <c:v>Grant</c:v>
                </c:pt>
                <c:pt idx="10">
                  <c:v>Kittitas</c:v>
                </c:pt>
                <c:pt idx="11">
                  <c:v>Klickitat</c:v>
                </c:pt>
                <c:pt idx="12">
                  <c:v>Lincoln</c:v>
                </c:pt>
                <c:pt idx="13">
                  <c:v>Okanogan</c:v>
                </c:pt>
                <c:pt idx="14">
                  <c:v>Pend Oreille</c:v>
                </c:pt>
                <c:pt idx="15">
                  <c:v>Spokane</c:v>
                </c:pt>
                <c:pt idx="16">
                  <c:v>Stevens</c:v>
                </c:pt>
                <c:pt idx="17">
                  <c:v>Walla Walla</c:v>
                </c:pt>
                <c:pt idx="18">
                  <c:v>Whitman</c:v>
                </c:pt>
                <c:pt idx="19">
                  <c:v>Yakima</c:v>
                </c:pt>
              </c:strCache>
            </c:strRef>
          </c:cat>
          <c:val>
            <c:numRef>
              <c:f>CountyxLength!$H$36:$H$55</c:f>
              <c:numCache>
                <c:formatCode>#,##0</c:formatCode>
                <c:ptCount val="20"/>
                <c:pt idx="0">
                  <c:v>4</c:v>
                </c:pt>
                <c:pt idx="2">
                  <c:v>46</c:v>
                </c:pt>
                <c:pt idx="3">
                  <c:v>16</c:v>
                </c:pt>
                <c:pt idx="5">
                  <c:v>3</c:v>
                </c:pt>
                <c:pt idx="6">
                  <c:v>2</c:v>
                </c:pt>
                <c:pt idx="7">
                  <c:v>10</c:v>
                </c:pt>
                <c:pt idx="8">
                  <c:v>1</c:v>
                </c:pt>
                <c:pt idx="9">
                  <c:v>12</c:v>
                </c:pt>
                <c:pt idx="10">
                  <c:v>1</c:v>
                </c:pt>
                <c:pt idx="11">
                  <c:v>2</c:v>
                </c:pt>
                <c:pt idx="12">
                  <c:v>14</c:v>
                </c:pt>
                <c:pt idx="13">
                  <c:v>2</c:v>
                </c:pt>
                <c:pt idx="15">
                  <c:v>33</c:v>
                </c:pt>
                <c:pt idx="16">
                  <c:v>10</c:v>
                </c:pt>
                <c:pt idx="17">
                  <c:v>6</c:v>
                </c:pt>
                <c:pt idx="18">
                  <c:v>4</c:v>
                </c:pt>
                <c:pt idx="19">
                  <c:v>12</c:v>
                </c:pt>
              </c:numCache>
            </c:numRef>
          </c:val>
          <c:extLst xmlns:c16r2="http://schemas.microsoft.com/office/drawing/2015/06/chart">
            <c:ext xmlns:c16="http://schemas.microsoft.com/office/drawing/2014/chart" uri="{C3380CC4-5D6E-409C-BE32-E72D297353CC}">
              <c16:uniqueId val="{00000006-E3E2-BF4E-8B6E-3AB668AD0416}"/>
            </c:ext>
          </c:extLst>
        </c:ser>
        <c:ser>
          <c:idx val="7"/>
          <c:order val="7"/>
          <c:tx>
            <c:strRef>
              <c:f>CountyxLength!$I$3</c:f>
              <c:strCache>
                <c:ptCount val="1"/>
                <c:pt idx="0">
                  <c:v>35'-38'</c:v>
                </c:pt>
              </c:strCache>
            </c:strRef>
          </c:tx>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CountyxLength!$A$36:$A$55</c:f>
              <c:strCache>
                <c:ptCount val="20"/>
                <c:pt idx="0">
                  <c:v>Adams</c:v>
                </c:pt>
                <c:pt idx="1">
                  <c:v>Asotin</c:v>
                </c:pt>
                <c:pt idx="2">
                  <c:v>Benton</c:v>
                </c:pt>
                <c:pt idx="3">
                  <c:v>Chelan</c:v>
                </c:pt>
                <c:pt idx="4">
                  <c:v>Columbia</c:v>
                </c:pt>
                <c:pt idx="5">
                  <c:v>Douglas</c:v>
                </c:pt>
                <c:pt idx="6">
                  <c:v>Ferry</c:v>
                </c:pt>
                <c:pt idx="7">
                  <c:v>Franklin</c:v>
                </c:pt>
                <c:pt idx="8">
                  <c:v>Garfield</c:v>
                </c:pt>
                <c:pt idx="9">
                  <c:v>Grant</c:v>
                </c:pt>
                <c:pt idx="10">
                  <c:v>Kittitas</c:v>
                </c:pt>
                <c:pt idx="11">
                  <c:v>Klickitat</c:v>
                </c:pt>
                <c:pt idx="12">
                  <c:v>Lincoln</c:v>
                </c:pt>
                <c:pt idx="13">
                  <c:v>Okanogan</c:v>
                </c:pt>
                <c:pt idx="14">
                  <c:v>Pend Oreille</c:v>
                </c:pt>
                <c:pt idx="15">
                  <c:v>Spokane</c:v>
                </c:pt>
                <c:pt idx="16">
                  <c:v>Stevens</c:v>
                </c:pt>
                <c:pt idx="17">
                  <c:v>Walla Walla</c:v>
                </c:pt>
                <c:pt idx="18">
                  <c:v>Whitman</c:v>
                </c:pt>
                <c:pt idx="19">
                  <c:v>Yakima</c:v>
                </c:pt>
              </c:strCache>
            </c:strRef>
          </c:cat>
          <c:val>
            <c:numRef>
              <c:f>CountyxLength!$I$36:$I$55</c:f>
              <c:numCache>
                <c:formatCode>#,##0</c:formatCode>
                <c:ptCount val="20"/>
                <c:pt idx="1">
                  <c:v>2</c:v>
                </c:pt>
                <c:pt idx="2">
                  <c:v>13</c:v>
                </c:pt>
                <c:pt idx="3">
                  <c:v>3</c:v>
                </c:pt>
                <c:pt idx="4">
                  <c:v>2</c:v>
                </c:pt>
                <c:pt idx="5">
                  <c:v>2</c:v>
                </c:pt>
                <c:pt idx="6">
                  <c:v>3</c:v>
                </c:pt>
                <c:pt idx="7">
                  <c:v>4</c:v>
                </c:pt>
                <c:pt idx="8">
                  <c:v>2</c:v>
                </c:pt>
                <c:pt idx="9">
                  <c:v>5</c:v>
                </c:pt>
                <c:pt idx="10">
                  <c:v>1</c:v>
                </c:pt>
                <c:pt idx="11">
                  <c:v>1</c:v>
                </c:pt>
                <c:pt idx="12">
                  <c:v>6</c:v>
                </c:pt>
                <c:pt idx="13">
                  <c:v>5</c:v>
                </c:pt>
                <c:pt idx="14">
                  <c:v>1</c:v>
                </c:pt>
                <c:pt idx="15">
                  <c:v>14</c:v>
                </c:pt>
                <c:pt idx="16">
                  <c:v>1</c:v>
                </c:pt>
                <c:pt idx="18">
                  <c:v>2</c:v>
                </c:pt>
                <c:pt idx="19">
                  <c:v>3</c:v>
                </c:pt>
              </c:numCache>
            </c:numRef>
          </c:val>
          <c:extLst xmlns:c16r2="http://schemas.microsoft.com/office/drawing/2015/06/chart">
            <c:ext xmlns:c16="http://schemas.microsoft.com/office/drawing/2014/chart" uri="{C3380CC4-5D6E-409C-BE32-E72D297353CC}">
              <c16:uniqueId val="{00000007-E3E2-BF4E-8B6E-3AB668AD0416}"/>
            </c:ext>
          </c:extLst>
        </c:ser>
        <c:ser>
          <c:idx val="8"/>
          <c:order val="8"/>
          <c:tx>
            <c:strRef>
              <c:f>CountyxLength!$J$3</c:f>
              <c:strCache>
                <c:ptCount val="1"/>
                <c:pt idx="0">
                  <c:v>39'-42'</c:v>
                </c:pt>
              </c:strCache>
            </c:strRef>
          </c:tx>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CountyxLength!$A$36:$A$55</c:f>
              <c:strCache>
                <c:ptCount val="20"/>
                <c:pt idx="0">
                  <c:v>Adams</c:v>
                </c:pt>
                <c:pt idx="1">
                  <c:v>Asotin</c:v>
                </c:pt>
                <c:pt idx="2">
                  <c:v>Benton</c:v>
                </c:pt>
                <c:pt idx="3">
                  <c:v>Chelan</c:v>
                </c:pt>
                <c:pt idx="4">
                  <c:v>Columbia</c:v>
                </c:pt>
                <c:pt idx="5">
                  <c:v>Douglas</c:v>
                </c:pt>
                <c:pt idx="6">
                  <c:v>Ferry</c:v>
                </c:pt>
                <c:pt idx="7">
                  <c:v>Franklin</c:v>
                </c:pt>
                <c:pt idx="8">
                  <c:v>Garfield</c:v>
                </c:pt>
                <c:pt idx="9">
                  <c:v>Grant</c:v>
                </c:pt>
                <c:pt idx="10">
                  <c:v>Kittitas</c:v>
                </c:pt>
                <c:pt idx="11">
                  <c:v>Klickitat</c:v>
                </c:pt>
                <c:pt idx="12">
                  <c:v>Lincoln</c:v>
                </c:pt>
                <c:pt idx="13">
                  <c:v>Okanogan</c:v>
                </c:pt>
                <c:pt idx="14">
                  <c:v>Pend Oreille</c:v>
                </c:pt>
                <c:pt idx="15">
                  <c:v>Spokane</c:v>
                </c:pt>
                <c:pt idx="16">
                  <c:v>Stevens</c:v>
                </c:pt>
                <c:pt idx="17">
                  <c:v>Walla Walla</c:v>
                </c:pt>
                <c:pt idx="18">
                  <c:v>Whitman</c:v>
                </c:pt>
                <c:pt idx="19">
                  <c:v>Yakima</c:v>
                </c:pt>
              </c:strCache>
            </c:strRef>
          </c:cat>
          <c:val>
            <c:numRef>
              <c:f>CountyxLength!$J$36:$J$55</c:f>
              <c:numCache>
                <c:formatCode>#,##0</c:formatCode>
                <c:ptCount val="20"/>
                <c:pt idx="1">
                  <c:v>1</c:v>
                </c:pt>
                <c:pt idx="2">
                  <c:v>11</c:v>
                </c:pt>
                <c:pt idx="3">
                  <c:v>4</c:v>
                </c:pt>
                <c:pt idx="4">
                  <c:v>1</c:v>
                </c:pt>
                <c:pt idx="7">
                  <c:v>1</c:v>
                </c:pt>
                <c:pt idx="11">
                  <c:v>1</c:v>
                </c:pt>
                <c:pt idx="12">
                  <c:v>6</c:v>
                </c:pt>
                <c:pt idx="15">
                  <c:v>9</c:v>
                </c:pt>
                <c:pt idx="16">
                  <c:v>2</c:v>
                </c:pt>
                <c:pt idx="17">
                  <c:v>1</c:v>
                </c:pt>
                <c:pt idx="18">
                  <c:v>3</c:v>
                </c:pt>
                <c:pt idx="19">
                  <c:v>1</c:v>
                </c:pt>
              </c:numCache>
            </c:numRef>
          </c:val>
          <c:extLst xmlns:c16r2="http://schemas.microsoft.com/office/drawing/2015/06/chart">
            <c:ext xmlns:c16="http://schemas.microsoft.com/office/drawing/2014/chart" uri="{C3380CC4-5D6E-409C-BE32-E72D297353CC}">
              <c16:uniqueId val="{00000008-E3E2-BF4E-8B6E-3AB668AD0416}"/>
            </c:ext>
          </c:extLst>
        </c:ser>
        <c:ser>
          <c:idx val="9"/>
          <c:order val="9"/>
          <c:tx>
            <c:strRef>
              <c:f>CountyxLength!$K$3</c:f>
              <c:strCache>
                <c:ptCount val="1"/>
                <c:pt idx="0">
                  <c:v>43'-46'</c:v>
                </c:pt>
              </c:strCache>
            </c:strRef>
          </c:tx>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CountyxLength!$A$36:$A$55</c:f>
              <c:strCache>
                <c:ptCount val="20"/>
                <c:pt idx="0">
                  <c:v>Adams</c:v>
                </c:pt>
                <c:pt idx="1">
                  <c:v>Asotin</c:v>
                </c:pt>
                <c:pt idx="2">
                  <c:v>Benton</c:v>
                </c:pt>
                <c:pt idx="3">
                  <c:v>Chelan</c:v>
                </c:pt>
                <c:pt idx="4">
                  <c:v>Columbia</c:v>
                </c:pt>
                <c:pt idx="5">
                  <c:v>Douglas</c:v>
                </c:pt>
                <c:pt idx="6">
                  <c:v>Ferry</c:v>
                </c:pt>
                <c:pt idx="7">
                  <c:v>Franklin</c:v>
                </c:pt>
                <c:pt idx="8">
                  <c:v>Garfield</c:v>
                </c:pt>
                <c:pt idx="9">
                  <c:v>Grant</c:v>
                </c:pt>
                <c:pt idx="10">
                  <c:v>Kittitas</c:v>
                </c:pt>
                <c:pt idx="11">
                  <c:v>Klickitat</c:v>
                </c:pt>
                <c:pt idx="12">
                  <c:v>Lincoln</c:v>
                </c:pt>
                <c:pt idx="13">
                  <c:v>Okanogan</c:v>
                </c:pt>
                <c:pt idx="14">
                  <c:v>Pend Oreille</c:v>
                </c:pt>
                <c:pt idx="15">
                  <c:v>Spokane</c:v>
                </c:pt>
                <c:pt idx="16">
                  <c:v>Stevens</c:v>
                </c:pt>
                <c:pt idx="17">
                  <c:v>Walla Walla</c:v>
                </c:pt>
                <c:pt idx="18">
                  <c:v>Whitman</c:v>
                </c:pt>
                <c:pt idx="19">
                  <c:v>Yakima</c:v>
                </c:pt>
              </c:strCache>
            </c:strRef>
          </c:cat>
          <c:val>
            <c:numRef>
              <c:f>CountyxLength!$K$36:$K$55</c:f>
              <c:numCache>
                <c:formatCode>#,##0</c:formatCode>
                <c:ptCount val="20"/>
                <c:pt idx="2">
                  <c:v>4</c:v>
                </c:pt>
                <c:pt idx="9">
                  <c:v>1</c:v>
                </c:pt>
                <c:pt idx="12">
                  <c:v>2</c:v>
                </c:pt>
                <c:pt idx="14">
                  <c:v>1</c:v>
                </c:pt>
                <c:pt idx="15">
                  <c:v>7</c:v>
                </c:pt>
                <c:pt idx="16">
                  <c:v>4</c:v>
                </c:pt>
                <c:pt idx="17">
                  <c:v>2</c:v>
                </c:pt>
                <c:pt idx="18">
                  <c:v>1</c:v>
                </c:pt>
                <c:pt idx="19">
                  <c:v>1</c:v>
                </c:pt>
              </c:numCache>
            </c:numRef>
          </c:val>
          <c:extLst xmlns:c16r2="http://schemas.microsoft.com/office/drawing/2015/06/chart">
            <c:ext xmlns:c16="http://schemas.microsoft.com/office/drawing/2014/chart" uri="{C3380CC4-5D6E-409C-BE32-E72D297353CC}">
              <c16:uniqueId val="{00000009-E3E2-BF4E-8B6E-3AB668AD0416}"/>
            </c:ext>
          </c:extLst>
        </c:ser>
        <c:ser>
          <c:idx val="10"/>
          <c:order val="10"/>
          <c:tx>
            <c:strRef>
              <c:f>CountyxLength!$L$3</c:f>
              <c:strCache>
                <c:ptCount val="1"/>
                <c:pt idx="0">
                  <c:v>47'-50'</c:v>
                </c:pt>
              </c:strCache>
            </c:strRef>
          </c:tx>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CountyxLength!$A$36:$A$55</c:f>
              <c:strCache>
                <c:ptCount val="20"/>
                <c:pt idx="0">
                  <c:v>Adams</c:v>
                </c:pt>
                <c:pt idx="1">
                  <c:v>Asotin</c:v>
                </c:pt>
                <c:pt idx="2">
                  <c:v>Benton</c:v>
                </c:pt>
                <c:pt idx="3">
                  <c:v>Chelan</c:v>
                </c:pt>
                <c:pt idx="4">
                  <c:v>Columbia</c:v>
                </c:pt>
                <c:pt idx="5">
                  <c:v>Douglas</c:v>
                </c:pt>
                <c:pt idx="6">
                  <c:v>Ferry</c:v>
                </c:pt>
                <c:pt idx="7">
                  <c:v>Franklin</c:v>
                </c:pt>
                <c:pt idx="8">
                  <c:v>Garfield</c:v>
                </c:pt>
                <c:pt idx="9">
                  <c:v>Grant</c:v>
                </c:pt>
                <c:pt idx="10">
                  <c:v>Kittitas</c:v>
                </c:pt>
                <c:pt idx="11">
                  <c:v>Klickitat</c:v>
                </c:pt>
                <c:pt idx="12">
                  <c:v>Lincoln</c:v>
                </c:pt>
                <c:pt idx="13">
                  <c:v>Okanogan</c:v>
                </c:pt>
                <c:pt idx="14">
                  <c:v>Pend Oreille</c:v>
                </c:pt>
                <c:pt idx="15">
                  <c:v>Spokane</c:v>
                </c:pt>
                <c:pt idx="16">
                  <c:v>Stevens</c:v>
                </c:pt>
                <c:pt idx="17">
                  <c:v>Walla Walla</c:v>
                </c:pt>
                <c:pt idx="18">
                  <c:v>Whitman</c:v>
                </c:pt>
                <c:pt idx="19">
                  <c:v>Yakima</c:v>
                </c:pt>
              </c:strCache>
            </c:strRef>
          </c:cat>
          <c:val>
            <c:numRef>
              <c:f>CountyxLength!$L$36:$L$55</c:f>
              <c:numCache>
                <c:formatCode>#,##0</c:formatCode>
                <c:ptCount val="20"/>
                <c:pt idx="2">
                  <c:v>3</c:v>
                </c:pt>
                <c:pt idx="11">
                  <c:v>1</c:v>
                </c:pt>
                <c:pt idx="12">
                  <c:v>1</c:v>
                </c:pt>
                <c:pt idx="15">
                  <c:v>2</c:v>
                </c:pt>
                <c:pt idx="16">
                  <c:v>2</c:v>
                </c:pt>
                <c:pt idx="17">
                  <c:v>1</c:v>
                </c:pt>
                <c:pt idx="19">
                  <c:v>2</c:v>
                </c:pt>
              </c:numCache>
            </c:numRef>
          </c:val>
          <c:extLst xmlns:c16r2="http://schemas.microsoft.com/office/drawing/2015/06/chart">
            <c:ext xmlns:c16="http://schemas.microsoft.com/office/drawing/2014/chart" uri="{C3380CC4-5D6E-409C-BE32-E72D297353CC}">
              <c16:uniqueId val="{0000000A-E3E2-BF4E-8B6E-3AB668AD0416}"/>
            </c:ext>
          </c:extLst>
        </c:ser>
        <c:ser>
          <c:idx val="11"/>
          <c:order val="11"/>
          <c:tx>
            <c:strRef>
              <c:f>CountyxLength!$M$3</c:f>
              <c:strCache>
                <c:ptCount val="1"/>
                <c:pt idx="0">
                  <c:v>51'-54'</c:v>
                </c:pt>
              </c:strCache>
            </c:strRef>
          </c:tx>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CountyxLength!$A$36:$A$55</c:f>
              <c:strCache>
                <c:ptCount val="20"/>
                <c:pt idx="0">
                  <c:v>Adams</c:v>
                </c:pt>
                <c:pt idx="1">
                  <c:v>Asotin</c:v>
                </c:pt>
                <c:pt idx="2">
                  <c:v>Benton</c:v>
                </c:pt>
                <c:pt idx="3">
                  <c:v>Chelan</c:v>
                </c:pt>
                <c:pt idx="4">
                  <c:v>Columbia</c:v>
                </c:pt>
                <c:pt idx="5">
                  <c:v>Douglas</c:v>
                </c:pt>
                <c:pt idx="6">
                  <c:v>Ferry</c:v>
                </c:pt>
                <c:pt idx="7">
                  <c:v>Franklin</c:v>
                </c:pt>
                <c:pt idx="8">
                  <c:v>Garfield</c:v>
                </c:pt>
                <c:pt idx="9">
                  <c:v>Grant</c:v>
                </c:pt>
                <c:pt idx="10">
                  <c:v>Kittitas</c:v>
                </c:pt>
                <c:pt idx="11">
                  <c:v>Klickitat</c:v>
                </c:pt>
                <c:pt idx="12">
                  <c:v>Lincoln</c:v>
                </c:pt>
                <c:pt idx="13">
                  <c:v>Okanogan</c:v>
                </c:pt>
                <c:pt idx="14">
                  <c:v>Pend Oreille</c:v>
                </c:pt>
                <c:pt idx="15">
                  <c:v>Spokane</c:v>
                </c:pt>
                <c:pt idx="16">
                  <c:v>Stevens</c:v>
                </c:pt>
                <c:pt idx="17">
                  <c:v>Walla Walla</c:v>
                </c:pt>
                <c:pt idx="18">
                  <c:v>Whitman</c:v>
                </c:pt>
                <c:pt idx="19">
                  <c:v>Yakima</c:v>
                </c:pt>
              </c:strCache>
            </c:strRef>
          </c:cat>
          <c:val>
            <c:numRef>
              <c:f>CountyxLength!$M$36:$M$55</c:f>
              <c:numCache>
                <c:formatCode>#,##0</c:formatCode>
                <c:ptCount val="20"/>
                <c:pt idx="2">
                  <c:v>1</c:v>
                </c:pt>
                <c:pt idx="9">
                  <c:v>4</c:v>
                </c:pt>
                <c:pt idx="12">
                  <c:v>9</c:v>
                </c:pt>
                <c:pt idx="15">
                  <c:v>1</c:v>
                </c:pt>
                <c:pt idx="16">
                  <c:v>2</c:v>
                </c:pt>
                <c:pt idx="17">
                  <c:v>1</c:v>
                </c:pt>
                <c:pt idx="18">
                  <c:v>2</c:v>
                </c:pt>
              </c:numCache>
            </c:numRef>
          </c:val>
          <c:extLst xmlns:c16r2="http://schemas.microsoft.com/office/drawing/2015/06/chart">
            <c:ext xmlns:c16="http://schemas.microsoft.com/office/drawing/2014/chart" uri="{C3380CC4-5D6E-409C-BE32-E72D297353CC}">
              <c16:uniqueId val="{0000000B-E3E2-BF4E-8B6E-3AB668AD0416}"/>
            </c:ext>
          </c:extLst>
        </c:ser>
        <c:ser>
          <c:idx val="12"/>
          <c:order val="12"/>
          <c:tx>
            <c:strRef>
              <c:f>CountyxLength!$N$3</c:f>
              <c:strCache>
                <c:ptCount val="1"/>
                <c:pt idx="0">
                  <c:v>55'-58'</c:v>
                </c:pt>
              </c:strCache>
            </c:strRef>
          </c:tx>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CountyxLength!$A$36:$A$55</c:f>
              <c:strCache>
                <c:ptCount val="20"/>
                <c:pt idx="0">
                  <c:v>Adams</c:v>
                </c:pt>
                <c:pt idx="1">
                  <c:v>Asotin</c:v>
                </c:pt>
                <c:pt idx="2">
                  <c:v>Benton</c:v>
                </c:pt>
                <c:pt idx="3">
                  <c:v>Chelan</c:v>
                </c:pt>
                <c:pt idx="4">
                  <c:v>Columbia</c:v>
                </c:pt>
                <c:pt idx="5">
                  <c:v>Douglas</c:v>
                </c:pt>
                <c:pt idx="6">
                  <c:v>Ferry</c:v>
                </c:pt>
                <c:pt idx="7">
                  <c:v>Franklin</c:v>
                </c:pt>
                <c:pt idx="8">
                  <c:v>Garfield</c:v>
                </c:pt>
                <c:pt idx="9">
                  <c:v>Grant</c:v>
                </c:pt>
                <c:pt idx="10">
                  <c:v>Kittitas</c:v>
                </c:pt>
                <c:pt idx="11">
                  <c:v>Klickitat</c:v>
                </c:pt>
                <c:pt idx="12">
                  <c:v>Lincoln</c:v>
                </c:pt>
                <c:pt idx="13">
                  <c:v>Okanogan</c:v>
                </c:pt>
                <c:pt idx="14">
                  <c:v>Pend Oreille</c:v>
                </c:pt>
                <c:pt idx="15">
                  <c:v>Spokane</c:v>
                </c:pt>
                <c:pt idx="16">
                  <c:v>Stevens</c:v>
                </c:pt>
                <c:pt idx="17">
                  <c:v>Walla Walla</c:v>
                </c:pt>
                <c:pt idx="18">
                  <c:v>Whitman</c:v>
                </c:pt>
                <c:pt idx="19">
                  <c:v>Yakima</c:v>
                </c:pt>
              </c:strCache>
            </c:strRef>
          </c:cat>
          <c:val>
            <c:numRef>
              <c:f>CountyxLength!$N$36:$N$55</c:f>
              <c:numCache>
                <c:formatCode>#,##0</c:formatCode>
                <c:ptCount val="20"/>
                <c:pt idx="7">
                  <c:v>2</c:v>
                </c:pt>
                <c:pt idx="9">
                  <c:v>1</c:v>
                </c:pt>
                <c:pt idx="12">
                  <c:v>4</c:v>
                </c:pt>
                <c:pt idx="16">
                  <c:v>1</c:v>
                </c:pt>
                <c:pt idx="18">
                  <c:v>1</c:v>
                </c:pt>
              </c:numCache>
            </c:numRef>
          </c:val>
          <c:extLst xmlns:c16r2="http://schemas.microsoft.com/office/drawing/2015/06/chart">
            <c:ext xmlns:c16="http://schemas.microsoft.com/office/drawing/2014/chart" uri="{C3380CC4-5D6E-409C-BE32-E72D297353CC}">
              <c16:uniqueId val="{0000000C-E3E2-BF4E-8B6E-3AB668AD0416}"/>
            </c:ext>
          </c:extLst>
        </c:ser>
        <c:ser>
          <c:idx val="13"/>
          <c:order val="13"/>
          <c:tx>
            <c:strRef>
              <c:f>CountyxLength!$O$3</c:f>
              <c:strCache>
                <c:ptCount val="1"/>
                <c:pt idx="0">
                  <c:v>59'-62'</c:v>
                </c:pt>
              </c:strCache>
            </c:strRef>
          </c:tx>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CountyxLength!$A$36:$A$55</c:f>
              <c:strCache>
                <c:ptCount val="20"/>
                <c:pt idx="0">
                  <c:v>Adams</c:v>
                </c:pt>
                <c:pt idx="1">
                  <c:v>Asotin</c:v>
                </c:pt>
                <c:pt idx="2">
                  <c:v>Benton</c:v>
                </c:pt>
                <c:pt idx="3">
                  <c:v>Chelan</c:v>
                </c:pt>
                <c:pt idx="4">
                  <c:v>Columbia</c:v>
                </c:pt>
                <c:pt idx="5">
                  <c:v>Douglas</c:v>
                </c:pt>
                <c:pt idx="6">
                  <c:v>Ferry</c:v>
                </c:pt>
                <c:pt idx="7">
                  <c:v>Franklin</c:v>
                </c:pt>
                <c:pt idx="8">
                  <c:v>Garfield</c:v>
                </c:pt>
                <c:pt idx="9">
                  <c:v>Grant</c:v>
                </c:pt>
                <c:pt idx="10">
                  <c:v>Kittitas</c:v>
                </c:pt>
                <c:pt idx="11">
                  <c:v>Klickitat</c:v>
                </c:pt>
                <c:pt idx="12">
                  <c:v>Lincoln</c:v>
                </c:pt>
                <c:pt idx="13">
                  <c:v>Okanogan</c:v>
                </c:pt>
                <c:pt idx="14">
                  <c:v>Pend Oreille</c:v>
                </c:pt>
                <c:pt idx="15">
                  <c:v>Spokane</c:v>
                </c:pt>
                <c:pt idx="16">
                  <c:v>Stevens</c:v>
                </c:pt>
                <c:pt idx="17">
                  <c:v>Walla Walla</c:v>
                </c:pt>
                <c:pt idx="18">
                  <c:v>Whitman</c:v>
                </c:pt>
                <c:pt idx="19">
                  <c:v>Yakima</c:v>
                </c:pt>
              </c:strCache>
            </c:strRef>
          </c:cat>
          <c:val>
            <c:numRef>
              <c:f>CountyxLength!$O$36:$O$55</c:f>
              <c:numCache>
                <c:formatCode>#,##0</c:formatCode>
                <c:ptCount val="20"/>
                <c:pt idx="1">
                  <c:v>2</c:v>
                </c:pt>
                <c:pt idx="2">
                  <c:v>1</c:v>
                </c:pt>
                <c:pt idx="9">
                  <c:v>1</c:v>
                </c:pt>
                <c:pt idx="12">
                  <c:v>14</c:v>
                </c:pt>
                <c:pt idx="15">
                  <c:v>1</c:v>
                </c:pt>
                <c:pt idx="16">
                  <c:v>8</c:v>
                </c:pt>
              </c:numCache>
            </c:numRef>
          </c:val>
          <c:extLst xmlns:c16r2="http://schemas.microsoft.com/office/drawing/2015/06/chart">
            <c:ext xmlns:c16="http://schemas.microsoft.com/office/drawing/2014/chart" uri="{C3380CC4-5D6E-409C-BE32-E72D297353CC}">
              <c16:uniqueId val="{0000000D-E3E2-BF4E-8B6E-3AB668AD0416}"/>
            </c:ext>
          </c:extLst>
        </c:ser>
        <c:ser>
          <c:idx val="14"/>
          <c:order val="14"/>
          <c:tx>
            <c:strRef>
              <c:f>CountyxLength!$P$3</c:f>
              <c:strCache>
                <c:ptCount val="1"/>
                <c:pt idx="0">
                  <c:v>63'-66'</c:v>
                </c:pt>
              </c:strCache>
            </c:strRef>
          </c:tx>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CountyxLength!$A$36:$A$55</c:f>
              <c:strCache>
                <c:ptCount val="20"/>
                <c:pt idx="0">
                  <c:v>Adams</c:v>
                </c:pt>
                <c:pt idx="1">
                  <c:v>Asotin</c:v>
                </c:pt>
                <c:pt idx="2">
                  <c:v>Benton</c:v>
                </c:pt>
                <c:pt idx="3">
                  <c:v>Chelan</c:v>
                </c:pt>
                <c:pt idx="4">
                  <c:v>Columbia</c:v>
                </c:pt>
                <c:pt idx="5">
                  <c:v>Douglas</c:v>
                </c:pt>
                <c:pt idx="6">
                  <c:v>Ferry</c:v>
                </c:pt>
                <c:pt idx="7">
                  <c:v>Franklin</c:v>
                </c:pt>
                <c:pt idx="8">
                  <c:v>Garfield</c:v>
                </c:pt>
                <c:pt idx="9">
                  <c:v>Grant</c:v>
                </c:pt>
                <c:pt idx="10">
                  <c:v>Kittitas</c:v>
                </c:pt>
                <c:pt idx="11">
                  <c:v>Klickitat</c:v>
                </c:pt>
                <c:pt idx="12">
                  <c:v>Lincoln</c:v>
                </c:pt>
                <c:pt idx="13">
                  <c:v>Okanogan</c:v>
                </c:pt>
                <c:pt idx="14">
                  <c:v>Pend Oreille</c:v>
                </c:pt>
                <c:pt idx="15">
                  <c:v>Spokane</c:v>
                </c:pt>
                <c:pt idx="16">
                  <c:v>Stevens</c:v>
                </c:pt>
                <c:pt idx="17">
                  <c:v>Walla Walla</c:v>
                </c:pt>
                <c:pt idx="18">
                  <c:v>Whitman</c:v>
                </c:pt>
                <c:pt idx="19">
                  <c:v>Yakima</c:v>
                </c:pt>
              </c:strCache>
            </c:strRef>
          </c:cat>
          <c:val>
            <c:numRef>
              <c:f>CountyxLength!$P$36:$P$55</c:f>
              <c:numCache>
                <c:formatCode>#,##0</c:formatCode>
                <c:ptCount val="20"/>
                <c:pt idx="5">
                  <c:v>1</c:v>
                </c:pt>
                <c:pt idx="12">
                  <c:v>1</c:v>
                </c:pt>
                <c:pt idx="16">
                  <c:v>4</c:v>
                </c:pt>
              </c:numCache>
            </c:numRef>
          </c:val>
          <c:extLst xmlns:c16r2="http://schemas.microsoft.com/office/drawing/2015/06/chart">
            <c:ext xmlns:c16="http://schemas.microsoft.com/office/drawing/2014/chart" uri="{C3380CC4-5D6E-409C-BE32-E72D297353CC}">
              <c16:uniqueId val="{0000000E-E3E2-BF4E-8B6E-3AB668AD0416}"/>
            </c:ext>
          </c:extLst>
        </c:ser>
        <c:ser>
          <c:idx val="15"/>
          <c:order val="15"/>
          <c:tx>
            <c:strRef>
              <c:f>CountyxLength!$Q$3</c:f>
              <c:strCache>
                <c:ptCount val="1"/>
                <c:pt idx="0">
                  <c:v>67'-70'</c:v>
                </c:pt>
              </c:strCache>
            </c:strRef>
          </c:tx>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CountyxLength!$A$36:$A$55</c:f>
              <c:strCache>
                <c:ptCount val="20"/>
                <c:pt idx="0">
                  <c:v>Adams</c:v>
                </c:pt>
                <c:pt idx="1">
                  <c:v>Asotin</c:v>
                </c:pt>
                <c:pt idx="2">
                  <c:v>Benton</c:v>
                </c:pt>
                <c:pt idx="3">
                  <c:v>Chelan</c:v>
                </c:pt>
                <c:pt idx="4">
                  <c:v>Columbia</c:v>
                </c:pt>
                <c:pt idx="5">
                  <c:v>Douglas</c:v>
                </c:pt>
                <c:pt idx="6">
                  <c:v>Ferry</c:v>
                </c:pt>
                <c:pt idx="7">
                  <c:v>Franklin</c:v>
                </c:pt>
                <c:pt idx="8">
                  <c:v>Garfield</c:v>
                </c:pt>
                <c:pt idx="9">
                  <c:v>Grant</c:v>
                </c:pt>
                <c:pt idx="10">
                  <c:v>Kittitas</c:v>
                </c:pt>
                <c:pt idx="11">
                  <c:v>Klickitat</c:v>
                </c:pt>
                <c:pt idx="12">
                  <c:v>Lincoln</c:v>
                </c:pt>
                <c:pt idx="13">
                  <c:v>Okanogan</c:v>
                </c:pt>
                <c:pt idx="14">
                  <c:v>Pend Oreille</c:v>
                </c:pt>
                <c:pt idx="15">
                  <c:v>Spokane</c:v>
                </c:pt>
                <c:pt idx="16">
                  <c:v>Stevens</c:v>
                </c:pt>
                <c:pt idx="17">
                  <c:v>Walla Walla</c:v>
                </c:pt>
                <c:pt idx="18">
                  <c:v>Whitman</c:v>
                </c:pt>
                <c:pt idx="19">
                  <c:v>Yakima</c:v>
                </c:pt>
              </c:strCache>
            </c:strRef>
          </c:cat>
          <c:val>
            <c:numRef>
              <c:f>CountyxLength!$Q$36:$Q$55</c:f>
              <c:numCache>
                <c:formatCode>#,##0</c:formatCode>
                <c:ptCount val="20"/>
                <c:pt idx="10">
                  <c:v>1</c:v>
                </c:pt>
              </c:numCache>
            </c:numRef>
          </c:val>
          <c:extLst xmlns:c16r2="http://schemas.microsoft.com/office/drawing/2015/06/chart">
            <c:ext xmlns:c16="http://schemas.microsoft.com/office/drawing/2014/chart" uri="{C3380CC4-5D6E-409C-BE32-E72D297353CC}">
              <c16:uniqueId val="{0000000F-E3E2-BF4E-8B6E-3AB668AD0416}"/>
            </c:ext>
          </c:extLst>
        </c:ser>
        <c:ser>
          <c:idx val="16"/>
          <c:order val="16"/>
          <c:tx>
            <c:strRef>
              <c:f>CountyxLength!$R$3</c:f>
              <c:strCache>
                <c:ptCount val="1"/>
                <c:pt idx="0">
                  <c:v>&gt;70'</c:v>
                </c:pt>
              </c:strCache>
            </c:strRef>
          </c:tx>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CountyxLength!$A$36:$A$55</c:f>
              <c:strCache>
                <c:ptCount val="20"/>
                <c:pt idx="0">
                  <c:v>Adams</c:v>
                </c:pt>
                <c:pt idx="1">
                  <c:v>Asotin</c:v>
                </c:pt>
                <c:pt idx="2">
                  <c:v>Benton</c:v>
                </c:pt>
                <c:pt idx="3">
                  <c:v>Chelan</c:v>
                </c:pt>
                <c:pt idx="4">
                  <c:v>Columbia</c:v>
                </c:pt>
                <c:pt idx="5">
                  <c:v>Douglas</c:v>
                </c:pt>
                <c:pt idx="6">
                  <c:v>Ferry</c:v>
                </c:pt>
                <c:pt idx="7">
                  <c:v>Franklin</c:v>
                </c:pt>
                <c:pt idx="8">
                  <c:v>Garfield</c:v>
                </c:pt>
                <c:pt idx="9">
                  <c:v>Grant</c:v>
                </c:pt>
                <c:pt idx="10">
                  <c:v>Kittitas</c:v>
                </c:pt>
                <c:pt idx="11">
                  <c:v>Klickitat</c:v>
                </c:pt>
                <c:pt idx="12">
                  <c:v>Lincoln</c:v>
                </c:pt>
                <c:pt idx="13">
                  <c:v>Okanogan</c:v>
                </c:pt>
                <c:pt idx="14">
                  <c:v>Pend Oreille</c:v>
                </c:pt>
                <c:pt idx="15">
                  <c:v>Spokane</c:v>
                </c:pt>
                <c:pt idx="16">
                  <c:v>Stevens</c:v>
                </c:pt>
                <c:pt idx="17">
                  <c:v>Walla Walla</c:v>
                </c:pt>
                <c:pt idx="18">
                  <c:v>Whitman</c:v>
                </c:pt>
                <c:pt idx="19">
                  <c:v>Yakima</c:v>
                </c:pt>
              </c:strCache>
            </c:strRef>
          </c:cat>
          <c:val>
            <c:numRef>
              <c:f>CountyxLength!$R$36:$R$55</c:f>
              <c:numCache>
                <c:formatCode>#,##0</c:formatCode>
                <c:ptCount val="20"/>
                <c:pt idx="0">
                  <c:v>1</c:v>
                </c:pt>
                <c:pt idx="1">
                  <c:v>3</c:v>
                </c:pt>
                <c:pt idx="2">
                  <c:v>6</c:v>
                </c:pt>
                <c:pt idx="3">
                  <c:v>2</c:v>
                </c:pt>
                <c:pt idx="5">
                  <c:v>2</c:v>
                </c:pt>
                <c:pt idx="7">
                  <c:v>5</c:v>
                </c:pt>
                <c:pt idx="9">
                  <c:v>7</c:v>
                </c:pt>
                <c:pt idx="10">
                  <c:v>4</c:v>
                </c:pt>
                <c:pt idx="11">
                  <c:v>3</c:v>
                </c:pt>
                <c:pt idx="12">
                  <c:v>3</c:v>
                </c:pt>
                <c:pt idx="13">
                  <c:v>5</c:v>
                </c:pt>
                <c:pt idx="15">
                  <c:v>24</c:v>
                </c:pt>
                <c:pt idx="16">
                  <c:v>12</c:v>
                </c:pt>
                <c:pt idx="17">
                  <c:v>3</c:v>
                </c:pt>
                <c:pt idx="18">
                  <c:v>1</c:v>
                </c:pt>
                <c:pt idx="19">
                  <c:v>8</c:v>
                </c:pt>
              </c:numCache>
            </c:numRef>
          </c:val>
          <c:extLst xmlns:c16r2="http://schemas.microsoft.com/office/drawing/2015/06/chart">
            <c:ext xmlns:c16="http://schemas.microsoft.com/office/drawing/2014/chart" uri="{C3380CC4-5D6E-409C-BE32-E72D297353CC}">
              <c16:uniqueId val="{00000010-E3E2-BF4E-8B6E-3AB668AD0416}"/>
            </c:ext>
          </c:extLst>
        </c:ser>
        <c:dLbls>
          <c:dLblPos val="ctr"/>
          <c:showLegendKey val="0"/>
          <c:showVal val="1"/>
          <c:showCatName val="0"/>
          <c:showSerName val="0"/>
          <c:showPercent val="0"/>
          <c:showBubbleSize val="0"/>
        </c:dLbls>
        <c:gapWidth val="150"/>
        <c:overlap val="100"/>
        <c:axId val="117234984"/>
        <c:axId val="117232240"/>
      </c:barChart>
      <c:catAx>
        <c:axId val="117234984"/>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17232240"/>
        <c:crosses val="autoZero"/>
        <c:auto val="1"/>
        <c:lblAlgn val="ctr"/>
        <c:lblOffset val="100"/>
        <c:noMultiLvlLbl val="0"/>
      </c:catAx>
      <c:valAx>
        <c:axId val="117232240"/>
        <c:scaling>
          <c:orientation val="minMax"/>
        </c:scaling>
        <c:delete val="0"/>
        <c:axPos val="b"/>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17234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EASTERN v. WESTERN WASHINGTON</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CountyxLength!$A$31</c:f>
              <c:strCache>
                <c:ptCount val="1"/>
                <c:pt idx="0">
                  <c:v>W. Wash. 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CountyxLength!$B$3:$U$3</c:f>
              <c:strCache>
                <c:ptCount val="19"/>
                <c:pt idx="0">
                  <c:v>≤10'</c:v>
                </c:pt>
                <c:pt idx="1">
                  <c:v>11'-14'</c:v>
                </c:pt>
                <c:pt idx="2">
                  <c:v>15'-18'</c:v>
                </c:pt>
                <c:pt idx="3">
                  <c:v>19'-22'</c:v>
                </c:pt>
                <c:pt idx="4">
                  <c:v>23'-26'</c:v>
                </c:pt>
                <c:pt idx="5">
                  <c:v>27'-30'</c:v>
                </c:pt>
                <c:pt idx="6">
                  <c:v>31'-34'</c:v>
                </c:pt>
                <c:pt idx="7">
                  <c:v>35'-38'</c:v>
                </c:pt>
                <c:pt idx="8">
                  <c:v>39'-42'</c:v>
                </c:pt>
                <c:pt idx="9">
                  <c:v>43'-46'</c:v>
                </c:pt>
                <c:pt idx="10">
                  <c:v>47'-50'</c:v>
                </c:pt>
                <c:pt idx="11">
                  <c:v>51'-54'</c:v>
                </c:pt>
                <c:pt idx="12">
                  <c:v>55'-58'</c:v>
                </c:pt>
                <c:pt idx="13">
                  <c:v>59'-62'</c:v>
                </c:pt>
                <c:pt idx="14">
                  <c:v>63'-66'</c:v>
                </c:pt>
                <c:pt idx="15">
                  <c:v>67'-70'</c:v>
                </c:pt>
                <c:pt idx="16">
                  <c:v>&gt;70'</c:v>
                </c:pt>
                <c:pt idx="17">
                  <c:v>TOTAL</c:v>
                </c:pt>
                <c:pt idx="18">
                  <c:v>% of Total</c:v>
                </c:pt>
              </c:strCache>
            </c:strRef>
          </c:cat>
          <c:val>
            <c:numRef>
              <c:f>CountyxLength!$B$31:$U$31</c:f>
              <c:numCache>
                <c:formatCode>#,##0</c:formatCode>
                <c:ptCount val="20"/>
                <c:pt idx="0">
                  <c:v>17653</c:v>
                </c:pt>
                <c:pt idx="1">
                  <c:v>21727</c:v>
                </c:pt>
                <c:pt idx="2">
                  <c:v>44206</c:v>
                </c:pt>
                <c:pt idx="3">
                  <c:v>38243</c:v>
                </c:pt>
                <c:pt idx="4">
                  <c:v>13063</c:v>
                </c:pt>
                <c:pt idx="5">
                  <c:v>5055</c:v>
                </c:pt>
                <c:pt idx="6">
                  <c:v>2637</c:v>
                </c:pt>
                <c:pt idx="7">
                  <c:v>1525</c:v>
                </c:pt>
                <c:pt idx="8">
                  <c:v>781</c:v>
                </c:pt>
                <c:pt idx="9">
                  <c:v>261</c:v>
                </c:pt>
                <c:pt idx="10">
                  <c:v>174</c:v>
                </c:pt>
                <c:pt idx="11">
                  <c:v>63</c:v>
                </c:pt>
                <c:pt idx="12">
                  <c:v>42</c:v>
                </c:pt>
                <c:pt idx="13">
                  <c:v>27</c:v>
                </c:pt>
                <c:pt idx="14">
                  <c:v>11</c:v>
                </c:pt>
                <c:pt idx="15">
                  <c:v>4</c:v>
                </c:pt>
                <c:pt idx="16">
                  <c:v>226</c:v>
                </c:pt>
                <c:pt idx="17">
                  <c:v>145698</c:v>
                </c:pt>
                <c:pt idx="18" formatCode="0.0%">
                  <c:v>0.65954152860014126</c:v>
                </c:pt>
                <c:pt idx="19" formatCode="0.00%">
                  <c:v>0.73685701136403869</c:v>
                </c:pt>
              </c:numCache>
            </c:numRef>
          </c:val>
          <c:extLst xmlns:c16r2="http://schemas.microsoft.com/office/drawing/2015/06/chart">
            <c:ext xmlns:c16="http://schemas.microsoft.com/office/drawing/2014/chart" uri="{C3380CC4-5D6E-409C-BE32-E72D297353CC}">
              <c16:uniqueId val="{00000000-3447-0E44-A1DC-C0443F26A545}"/>
            </c:ext>
          </c:extLst>
        </c:ser>
        <c:ser>
          <c:idx val="1"/>
          <c:order val="1"/>
          <c:tx>
            <c:strRef>
              <c:f>CountyxLength!$A$56</c:f>
              <c:strCache>
                <c:ptCount val="1"/>
                <c:pt idx="0">
                  <c:v>E. Wash. Total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CountyxLength!$B$3:$U$3</c:f>
              <c:strCache>
                <c:ptCount val="19"/>
                <c:pt idx="0">
                  <c:v>≤10'</c:v>
                </c:pt>
                <c:pt idx="1">
                  <c:v>11'-14'</c:v>
                </c:pt>
                <c:pt idx="2">
                  <c:v>15'-18'</c:v>
                </c:pt>
                <c:pt idx="3">
                  <c:v>19'-22'</c:v>
                </c:pt>
                <c:pt idx="4">
                  <c:v>23'-26'</c:v>
                </c:pt>
                <c:pt idx="5">
                  <c:v>27'-30'</c:v>
                </c:pt>
                <c:pt idx="6">
                  <c:v>31'-34'</c:v>
                </c:pt>
                <c:pt idx="7">
                  <c:v>35'-38'</c:v>
                </c:pt>
                <c:pt idx="8">
                  <c:v>39'-42'</c:v>
                </c:pt>
                <c:pt idx="9">
                  <c:v>43'-46'</c:v>
                </c:pt>
                <c:pt idx="10">
                  <c:v>47'-50'</c:v>
                </c:pt>
                <c:pt idx="11">
                  <c:v>51'-54'</c:v>
                </c:pt>
                <c:pt idx="12">
                  <c:v>55'-58'</c:v>
                </c:pt>
                <c:pt idx="13">
                  <c:v>59'-62'</c:v>
                </c:pt>
                <c:pt idx="14">
                  <c:v>63'-66'</c:v>
                </c:pt>
                <c:pt idx="15">
                  <c:v>67'-70'</c:v>
                </c:pt>
                <c:pt idx="16">
                  <c:v>&gt;70'</c:v>
                </c:pt>
                <c:pt idx="17">
                  <c:v>TOTAL</c:v>
                </c:pt>
                <c:pt idx="18">
                  <c:v>% of Total</c:v>
                </c:pt>
              </c:strCache>
            </c:strRef>
          </c:cat>
          <c:val>
            <c:numRef>
              <c:f>CountyxLength!$B$56:$U$56</c:f>
              <c:numCache>
                <c:formatCode>#,##0</c:formatCode>
                <c:ptCount val="20"/>
                <c:pt idx="0">
                  <c:v>6685</c:v>
                </c:pt>
                <c:pt idx="1">
                  <c:v>5337</c:v>
                </c:pt>
                <c:pt idx="2">
                  <c:v>18827</c:v>
                </c:pt>
                <c:pt idx="3">
                  <c:v>15881</c:v>
                </c:pt>
                <c:pt idx="4">
                  <c:v>3355</c:v>
                </c:pt>
                <c:pt idx="5">
                  <c:v>562</c:v>
                </c:pt>
                <c:pt idx="6">
                  <c:v>178</c:v>
                </c:pt>
                <c:pt idx="7">
                  <c:v>70</c:v>
                </c:pt>
                <c:pt idx="8">
                  <c:v>41</c:v>
                </c:pt>
                <c:pt idx="9">
                  <c:v>23</c:v>
                </c:pt>
                <c:pt idx="10">
                  <c:v>12</c:v>
                </c:pt>
                <c:pt idx="11">
                  <c:v>20</c:v>
                </c:pt>
                <c:pt idx="12">
                  <c:v>9</c:v>
                </c:pt>
                <c:pt idx="13">
                  <c:v>27</c:v>
                </c:pt>
                <c:pt idx="14">
                  <c:v>6</c:v>
                </c:pt>
                <c:pt idx="15">
                  <c:v>1</c:v>
                </c:pt>
                <c:pt idx="16">
                  <c:v>89</c:v>
                </c:pt>
                <c:pt idx="17">
                  <c:v>51123</c:v>
                </c:pt>
                <c:pt idx="18" formatCode="0.0%">
                  <c:v>0.23142213047965668</c:v>
                </c:pt>
                <c:pt idx="19" formatCode="0.00%">
                  <c:v>0.25855084484319446</c:v>
                </c:pt>
              </c:numCache>
            </c:numRef>
          </c:val>
          <c:extLst xmlns:c16r2="http://schemas.microsoft.com/office/drawing/2015/06/chart">
            <c:ext xmlns:c16="http://schemas.microsoft.com/office/drawing/2014/chart" uri="{C3380CC4-5D6E-409C-BE32-E72D297353CC}">
              <c16:uniqueId val="{00000001-3447-0E44-A1DC-C0443F26A545}"/>
            </c:ext>
          </c:extLst>
        </c:ser>
        <c:dLbls>
          <c:showLegendKey val="0"/>
          <c:showVal val="0"/>
          <c:showCatName val="0"/>
          <c:showSerName val="0"/>
          <c:showPercent val="0"/>
          <c:showBubbleSize val="0"/>
        </c:dLbls>
        <c:gapWidth val="100"/>
        <c:overlap val="-24"/>
        <c:axId val="117234200"/>
        <c:axId val="117233024"/>
      </c:barChart>
      <c:catAx>
        <c:axId val="11723420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17233024"/>
        <c:crosses val="autoZero"/>
        <c:auto val="1"/>
        <c:lblAlgn val="ctr"/>
        <c:lblOffset val="100"/>
        <c:noMultiLvlLbl val="0"/>
      </c:catAx>
      <c:valAx>
        <c:axId val="117233024"/>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17234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REGIONAL</a:t>
            </a:r>
            <a:r>
              <a:rPr lang="en-US" baseline="0"/>
              <a:t> VESSEL COUNTS</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CountyxLength!$A$24</c:f>
              <c:strCache>
                <c:ptCount val="1"/>
                <c:pt idx="0">
                  <c:v>Seattle CSA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CountyxLength!$B$3:$U$3</c:f>
              <c:strCache>
                <c:ptCount val="19"/>
                <c:pt idx="0">
                  <c:v>≤10'</c:v>
                </c:pt>
                <c:pt idx="1">
                  <c:v>11'-14'</c:v>
                </c:pt>
                <c:pt idx="2">
                  <c:v>15'-18'</c:v>
                </c:pt>
                <c:pt idx="3">
                  <c:v>19'-22'</c:v>
                </c:pt>
                <c:pt idx="4">
                  <c:v>23'-26'</c:v>
                </c:pt>
                <c:pt idx="5">
                  <c:v>27'-30'</c:v>
                </c:pt>
                <c:pt idx="6">
                  <c:v>31'-34'</c:v>
                </c:pt>
                <c:pt idx="7">
                  <c:v>35'-38'</c:v>
                </c:pt>
                <c:pt idx="8">
                  <c:v>39'-42'</c:v>
                </c:pt>
                <c:pt idx="9">
                  <c:v>43'-46'</c:v>
                </c:pt>
                <c:pt idx="10">
                  <c:v>47'-50'</c:v>
                </c:pt>
                <c:pt idx="11">
                  <c:v>51'-54'</c:v>
                </c:pt>
                <c:pt idx="12">
                  <c:v>55'-58'</c:v>
                </c:pt>
                <c:pt idx="13">
                  <c:v>59'-62'</c:v>
                </c:pt>
                <c:pt idx="14">
                  <c:v>63'-66'</c:v>
                </c:pt>
                <c:pt idx="15">
                  <c:v>67'-70'</c:v>
                </c:pt>
                <c:pt idx="16">
                  <c:v>&gt;70'</c:v>
                </c:pt>
                <c:pt idx="17">
                  <c:v>TOTAL</c:v>
                </c:pt>
                <c:pt idx="18">
                  <c:v>% of Total</c:v>
                </c:pt>
              </c:strCache>
            </c:strRef>
          </c:cat>
          <c:val>
            <c:numRef>
              <c:f>CountyxLength!$B$24:$U$24</c:f>
              <c:numCache>
                <c:formatCode>#,##0</c:formatCode>
                <c:ptCount val="20"/>
                <c:pt idx="0">
                  <c:v>14259</c:v>
                </c:pt>
                <c:pt idx="1">
                  <c:v>16418</c:v>
                </c:pt>
                <c:pt idx="2">
                  <c:v>32242</c:v>
                </c:pt>
                <c:pt idx="3">
                  <c:v>28980</c:v>
                </c:pt>
                <c:pt idx="4">
                  <c:v>10154</c:v>
                </c:pt>
                <c:pt idx="5">
                  <c:v>3956</c:v>
                </c:pt>
                <c:pt idx="6">
                  <c:v>2085</c:v>
                </c:pt>
                <c:pt idx="7">
                  <c:v>1217</c:v>
                </c:pt>
                <c:pt idx="8">
                  <c:v>633</c:v>
                </c:pt>
                <c:pt idx="9">
                  <c:v>225</c:v>
                </c:pt>
                <c:pt idx="10">
                  <c:v>142</c:v>
                </c:pt>
                <c:pt idx="11">
                  <c:v>53</c:v>
                </c:pt>
                <c:pt idx="12">
                  <c:v>32</c:v>
                </c:pt>
                <c:pt idx="13">
                  <c:v>19</c:v>
                </c:pt>
                <c:pt idx="14">
                  <c:v>11</c:v>
                </c:pt>
                <c:pt idx="15">
                  <c:v>4</c:v>
                </c:pt>
                <c:pt idx="16">
                  <c:v>171</c:v>
                </c:pt>
                <c:pt idx="17">
                  <c:v>110601</c:v>
                </c:pt>
                <c:pt idx="18" formatCode="0.0%">
                  <c:v>0.50066543538486608</c:v>
                </c:pt>
                <c:pt idx="19" formatCode="0.00%">
                  <c:v>0.55935649297776247</c:v>
                </c:pt>
              </c:numCache>
            </c:numRef>
          </c:val>
          <c:extLst xmlns:c16r2="http://schemas.microsoft.com/office/drawing/2015/06/chart">
            <c:ext xmlns:c16="http://schemas.microsoft.com/office/drawing/2014/chart" uri="{C3380CC4-5D6E-409C-BE32-E72D297353CC}">
              <c16:uniqueId val="{00000000-E0D7-3740-9805-F377A231878B}"/>
            </c:ext>
          </c:extLst>
        </c:ser>
        <c:ser>
          <c:idx val="1"/>
          <c:order val="1"/>
          <c:tx>
            <c:strRef>
              <c:f>CountyxLength!$A$25</c:f>
              <c:strCache>
                <c:ptCount val="1"/>
                <c:pt idx="0">
                  <c:v>Puget Sound</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CountyxLength!$B$3:$U$3</c:f>
              <c:strCache>
                <c:ptCount val="19"/>
                <c:pt idx="0">
                  <c:v>≤10'</c:v>
                </c:pt>
                <c:pt idx="1">
                  <c:v>11'-14'</c:v>
                </c:pt>
                <c:pt idx="2">
                  <c:v>15'-18'</c:v>
                </c:pt>
                <c:pt idx="3">
                  <c:v>19'-22'</c:v>
                </c:pt>
                <c:pt idx="4">
                  <c:v>23'-26'</c:v>
                </c:pt>
                <c:pt idx="5">
                  <c:v>27'-30'</c:v>
                </c:pt>
                <c:pt idx="6">
                  <c:v>31'-34'</c:v>
                </c:pt>
                <c:pt idx="7">
                  <c:v>35'-38'</c:v>
                </c:pt>
                <c:pt idx="8">
                  <c:v>39'-42'</c:v>
                </c:pt>
                <c:pt idx="9">
                  <c:v>43'-46'</c:v>
                </c:pt>
                <c:pt idx="10">
                  <c:v>47'-50'</c:v>
                </c:pt>
                <c:pt idx="11">
                  <c:v>51'-54'</c:v>
                </c:pt>
                <c:pt idx="12">
                  <c:v>55'-58'</c:v>
                </c:pt>
                <c:pt idx="13">
                  <c:v>59'-62'</c:v>
                </c:pt>
                <c:pt idx="14">
                  <c:v>63'-66'</c:v>
                </c:pt>
                <c:pt idx="15">
                  <c:v>67'-70'</c:v>
                </c:pt>
                <c:pt idx="16">
                  <c:v>&gt;70'</c:v>
                </c:pt>
                <c:pt idx="17">
                  <c:v>TOTAL</c:v>
                </c:pt>
                <c:pt idx="18">
                  <c:v>% of Total</c:v>
                </c:pt>
              </c:strCache>
            </c:strRef>
          </c:cat>
          <c:val>
            <c:numRef>
              <c:f>CountyxLength!$B$25:$U$25</c:f>
              <c:numCache>
                <c:formatCode>#,##0</c:formatCode>
                <c:ptCount val="20"/>
                <c:pt idx="0">
                  <c:v>15199</c:v>
                </c:pt>
                <c:pt idx="1">
                  <c:v>18755</c:v>
                </c:pt>
                <c:pt idx="2">
                  <c:v>36285</c:v>
                </c:pt>
                <c:pt idx="3">
                  <c:v>32156</c:v>
                </c:pt>
                <c:pt idx="4">
                  <c:v>11702</c:v>
                </c:pt>
                <c:pt idx="5">
                  <c:v>4726</c:v>
                </c:pt>
                <c:pt idx="6">
                  <c:v>2495</c:v>
                </c:pt>
                <c:pt idx="7">
                  <c:v>1462</c:v>
                </c:pt>
                <c:pt idx="8">
                  <c:v>759</c:v>
                </c:pt>
                <c:pt idx="9">
                  <c:v>258</c:v>
                </c:pt>
                <c:pt idx="10">
                  <c:v>166</c:v>
                </c:pt>
                <c:pt idx="11">
                  <c:v>63</c:v>
                </c:pt>
                <c:pt idx="12">
                  <c:v>39</c:v>
                </c:pt>
                <c:pt idx="13">
                  <c:v>26</c:v>
                </c:pt>
                <c:pt idx="14">
                  <c:v>11</c:v>
                </c:pt>
                <c:pt idx="15">
                  <c:v>4</c:v>
                </c:pt>
                <c:pt idx="16">
                  <c:v>194</c:v>
                </c:pt>
                <c:pt idx="17">
                  <c:v>124300</c:v>
                </c:pt>
                <c:pt idx="18" formatCode="0.0%">
                  <c:v>0.56267767577453054</c:v>
                </c:pt>
                <c:pt idx="19" formatCode="0.00%">
                  <c:v>0.62863818660894455</c:v>
                </c:pt>
              </c:numCache>
            </c:numRef>
          </c:val>
          <c:extLst xmlns:c16r2="http://schemas.microsoft.com/office/drawing/2015/06/chart">
            <c:ext xmlns:c16="http://schemas.microsoft.com/office/drawing/2014/chart" uri="{C3380CC4-5D6E-409C-BE32-E72D297353CC}">
              <c16:uniqueId val="{00000001-E0D7-3740-9805-F377A231878B}"/>
            </c:ext>
          </c:extLst>
        </c:ser>
        <c:ser>
          <c:idx val="2"/>
          <c:order val="2"/>
          <c:tx>
            <c:strRef>
              <c:f>CountyxLength!$A$27</c:f>
              <c:strCache>
                <c:ptCount val="1"/>
                <c:pt idx="0">
                  <c:v>Coast</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CountyxLength!$B$3:$U$3</c:f>
              <c:strCache>
                <c:ptCount val="19"/>
                <c:pt idx="0">
                  <c:v>≤10'</c:v>
                </c:pt>
                <c:pt idx="1">
                  <c:v>11'-14'</c:v>
                </c:pt>
                <c:pt idx="2">
                  <c:v>15'-18'</c:v>
                </c:pt>
                <c:pt idx="3">
                  <c:v>19'-22'</c:v>
                </c:pt>
                <c:pt idx="4">
                  <c:v>23'-26'</c:v>
                </c:pt>
                <c:pt idx="5">
                  <c:v>27'-30'</c:v>
                </c:pt>
                <c:pt idx="6">
                  <c:v>31'-34'</c:v>
                </c:pt>
                <c:pt idx="7">
                  <c:v>35'-38'</c:v>
                </c:pt>
                <c:pt idx="8">
                  <c:v>39'-42'</c:v>
                </c:pt>
                <c:pt idx="9">
                  <c:v>43'-46'</c:v>
                </c:pt>
                <c:pt idx="10">
                  <c:v>47'-50'</c:v>
                </c:pt>
                <c:pt idx="11">
                  <c:v>51'-54'</c:v>
                </c:pt>
                <c:pt idx="12">
                  <c:v>55'-58'</c:v>
                </c:pt>
                <c:pt idx="13">
                  <c:v>59'-62'</c:v>
                </c:pt>
                <c:pt idx="14">
                  <c:v>63'-66'</c:v>
                </c:pt>
                <c:pt idx="15">
                  <c:v>67'-70'</c:v>
                </c:pt>
                <c:pt idx="16">
                  <c:v>&gt;70'</c:v>
                </c:pt>
                <c:pt idx="17">
                  <c:v>TOTAL</c:v>
                </c:pt>
                <c:pt idx="18">
                  <c:v>% of Total</c:v>
                </c:pt>
              </c:strCache>
            </c:strRef>
          </c:cat>
          <c:val>
            <c:numRef>
              <c:f>CountyxLength!$B$27:$U$27</c:f>
              <c:numCache>
                <c:formatCode>#,##0</c:formatCode>
                <c:ptCount val="20"/>
                <c:pt idx="0">
                  <c:v>231</c:v>
                </c:pt>
                <c:pt idx="1">
                  <c:v>1066</c:v>
                </c:pt>
                <c:pt idx="2">
                  <c:v>2388</c:v>
                </c:pt>
                <c:pt idx="3">
                  <c:v>1380</c:v>
                </c:pt>
                <c:pt idx="4">
                  <c:v>301</c:v>
                </c:pt>
                <c:pt idx="5">
                  <c:v>90</c:v>
                </c:pt>
                <c:pt idx="6">
                  <c:v>53</c:v>
                </c:pt>
                <c:pt idx="7">
                  <c:v>24</c:v>
                </c:pt>
                <c:pt idx="8">
                  <c:v>11</c:v>
                </c:pt>
                <c:pt idx="9">
                  <c:v>4</c:v>
                </c:pt>
                <c:pt idx="10">
                  <c:v>8</c:v>
                </c:pt>
                <c:pt idx="11">
                  <c:v>0</c:v>
                </c:pt>
                <c:pt idx="12">
                  <c:v>1</c:v>
                </c:pt>
                <c:pt idx="13">
                  <c:v>1</c:v>
                </c:pt>
                <c:pt idx="14">
                  <c:v>0</c:v>
                </c:pt>
                <c:pt idx="15">
                  <c:v>0</c:v>
                </c:pt>
                <c:pt idx="16">
                  <c:v>5</c:v>
                </c:pt>
                <c:pt idx="17">
                  <c:v>5563</c:v>
                </c:pt>
                <c:pt idx="18" formatCode="0.0%">
                  <c:v>2.5182428884422476E-2</c:v>
                </c:pt>
                <c:pt idx="19" formatCode="0.00%">
                  <c:v>2.8134466871323881E-2</c:v>
                </c:pt>
              </c:numCache>
            </c:numRef>
          </c:val>
          <c:extLst xmlns:c16r2="http://schemas.microsoft.com/office/drawing/2015/06/chart">
            <c:ext xmlns:c16="http://schemas.microsoft.com/office/drawing/2014/chart" uri="{C3380CC4-5D6E-409C-BE32-E72D297353CC}">
              <c16:uniqueId val="{00000002-E0D7-3740-9805-F377A231878B}"/>
            </c:ext>
          </c:extLst>
        </c:ser>
        <c:ser>
          <c:idx val="3"/>
          <c:order val="3"/>
          <c:tx>
            <c:strRef>
              <c:f>CountyxLength!$A$29</c:f>
              <c:strCache>
                <c:ptCount val="1"/>
                <c:pt idx="0">
                  <c:v>Inland</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CountyxLength!$B$3:$U$3</c:f>
              <c:strCache>
                <c:ptCount val="19"/>
                <c:pt idx="0">
                  <c:v>≤10'</c:v>
                </c:pt>
                <c:pt idx="1">
                  <c:v>11'-14'</c:v>
                </c:pt>
                <c:pt idx="2">
                  <c:v>15'-18'</c:v>
                </c:pt>
                <c:pt idx="3">
                  <c:v>19'-22'</c:v>
                </c:pt>
                <c:pt idx="4">
                  <c:v>23'-26'</c:v>
                </c:pt>
                <c:pt idx="5">
                  <c:v>27'-30'</c:v>
                </c:pt>
                <c:pt idx="6">
                  <c:v>31'-34'</c:v>
                </c:pt>
                <c:pt idx="7">
                  <c:v>35'-38'</c:v>
                </c:pt>
                <c:pt idx="8">
                  <c:v>39'-42'</c:v>
                </c:pt>
                <c:pt idx="9">
                  <c:v>43'-46'</c:v>
                </c:pt>
                <c:pt idx="10">
                  <c:v>47'-50'</c:v>
                </c:pt>
                <c:pt idx="11">
                  <c:v>51'-54'</c:v>
                </c:pt>
                <c:pt idx="12">
                  <c:v>55'-58'</c:v>
                </c:pt>
                <c:pt idx="13">
                  <c:v>59'-62'</c:v>
                </c:pt>
                <c:pt idx="14">
                  <c:v>63'-66'</c:v>
                </c:pt>
                <c:pt idx="15">
                  <c:v>67'-70'</c:v>
                </c:pt>
                <c:pt idx="16">
                  <c:v>&gt;70'</c:v>
                </c:pt>
                <c:pt idx="17">
                  <c:v>TOTAL</c:v>
                </c:pt>
                <c:pt idx="18">
                  <c:v>% of Total</c:v>
                </c:pt>
              </c:strCache>
            </c:strRef>
          </c:cat>
          <c:val>
            <c:numRef>
              <c:f>CountyxLength!$B$29:$U$29</c:f>
              <c:numCache>
                <c:formatCode>#,##0</c:formatCode>
                <c:ptCount val="20"/>
                <c:pt idx="0">
                  <c:v>2223</c:v>
                </c:pt>
                <c:pt idx="1">
                  <c:v>2371</c:v>
                </c:pt>
                <c:pt idx="2">
                  <c:v>6641</c:v>
                </c:pt>
                <c:pt idx="3">
                  <c:v>5419</c:v>
                </c:pt>
                <c:pt idx="4">
                  <c:v>1186</c:v>
                </c:pt>
                <c:pt idx="5">
                  <c:v>282</c:v>
                </c:pt>
                <c:pt idx="6">
                  <c:v>113</c:v>
                </c:pt>
                <c:pt idx="7">
                  <c:v>48</c:v>
                </c:pt>
                <c:pt idx="8">
                  <c:v>18</c:v>
                </c:pt>
                <c:pt idx="9">
                  <c:v>2</c:v>
                </c:pt>
                <c:pt idx="10">
                  <c:v>5</c:v>
                </c:pt>
                <c:pt idx="11">
                  <c:v>0</c:v>
                </c:pt>
                <c:pt idx="12">
                  <c:v>2</c:v>
                </c:pt>
                <c:pt idx="13">
                  <c:v>1</c:v>
                </c:pt>
                <c:pt idx="14">
                  <c:v>0</c:v>
                </c:pt>
                <c:pt idx="15">
                  <c:v>0</c:v>
                </c:pt>
                <c:pt idx="16">
                  <c:v>29</c:v>
                </c:pt>
                <c:pt idx="17">
                  <c:v>18340</c:v>
                </c:pt>
                <c:pt idx="18" formatCode="0.0%">
                  <c:v>8.3020986111865577E-2</c:v>
                </c:pt>
                <c:pt idx="19" formatCode="0.00%">
                  <c:v>9.2753212730555451E-2</c:v>
                </c:pt>
              </c:numCache>
            </c:numRef>
          </c:val>
          <c:extLst xmlns:c16r2="http://schemas.microsoft.com/office/drawing/2015/06/chart">
            <c:ext xmlns:c16="http://schemas.microsoft.com/office/drawing/2014/chart" uri="{C3380CC4-5D6E-409C-BE32-E72D297353CC}">
              <c16:uniqueId val="{00000003-E0D7-3740-9805-F377A231878B}"/>
            </c:ext>
          </c:extLst>
        </c:ser>
        <c:ser>
          <c:idx val="4"/>
          <c:order val="4"/>
          <c:tx>
            <c:strRef>
              <c:f>CountyxLength!$A$31</c:f>
              <c:strCache>
                <c:ptCount val="1"/>
                <c:pt idx="0">
                  <c:v>W. Wash. Total</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CountyxLength!$B$3:$U$3</c:f>
              <c:strCache>
                <c:ptCount val="19"/>
                <c:pt idx="0">
                  <c:v>≤10'</c:v>
                </c:pt>
                <c:pt idx="1">
                  <c:v>11'-14'</c:v>
                </c:pt>
                <c:pt idx="2">
                  <c:v>15'-18'</c:v>
                </c:pt>
                <c:pt idx="3">
                  <c:v>19'-22'</c:v>
                </c:pt>
                <c:pt idx="4">
                  <c:v>23'-26'</c:v>
                </c:pt>
                <c:pt idx="5">
                  <c:v>27'-30'</c:v>
                </c:pt>
                <c:pt idx="6">
                  <c:v>31'-34'</c:v>
                </c:pt>
                <c:pt idx="7">
                  <c:v>35'-38'</c:v>
                </c:pt>
                <c:pt idx="8">
                  <c:v>39'-42'</c:v>
                </c:pt>
                <c:pt idx="9">
                  <c:v>43'-46'</c:v>
                </c:pt>
                <c:pt idx="10">
                  <c:v>47'-50'</c:v>
                </c:pt>
                <c:pt idx="11">
                  <c:v>51'-54'</c:v>
                </c:pt>
                <c:pt idx="12">
                  <c:v>55'-58'</c:v>
                </c:pt>
                <c:pt idx="13">
                  <c:v>59'-62'</c:v>
                </c:pt>
                <c:pt idx="14">
                  <c:v>63'-66'</c:v>
                </c:pt>
                <c:pt idx="15">
                  <c:v>67'-70'</c:v>
                </c:pt>
                <c:pt idx="16">
                  <c:v>&gt;70'</c:v>
                </c:pt>
                <c:pt idx="17">
                  <c:v>TOTAL</c:v>
                </c:pt>
                <c:pt idx="18">
                  <c:v>% of Total</c:v>
                </c:pt>
              </c:strCache>
            </c:strRef>
          </c:cat>
          <c:val>
            <c:numRef>
              <c:f>CountyxLength!$B$31:$U$31</c:f>
              <c:numCache>
                <c:formatCode>#,##0</c:formatCode>
                <c:ptCount val="20"/>
                <c:pt idx="0">
                  <c:v>17653</c:v>
                </c:pt>
                <c:pt idx="1">
                  <c:v>21727</c:v>
                </c:pt>
                <c:pt idx="2">
                  <c:v>44206</c:v>
                </c:pt>
                <c:pt idx="3">
                  <c:v>38243</c:v>
                </c:pt>
                <c:pt idx="4">
                  <c:v>13063</c:v>
                </c:pt>
                <c:pt idx="5">
                  <c:v>5055</c:v>
                </c:pt>
                <c:pt idx="6">
                  <c:v>2637</c:v>
                </c:pt>
                <c:pt idx="7">
                  <c:v>1525</c:v>
                </c:pt>
                <c:pt idx="8">
                  <c:v>781</c:v>
                </c:pt>
                <c:pt idx="9">
                  <c:v>261</c:v>
                </c:pt>
                <c:pt idx="10">
                  <c:v>174</c:v>
                </c:pt>
                <c:pt idx="11">
                  <c:v>63</c:v>
                </c:pt>
                <c:pt idx="12">
                  <c:v>42</c:v>
                </c:pt>
                <c:pt idx="13">
                  <c:v>27</c:v>
                </c:pt>
                <c:pt idx="14">
                  <c:v>11</c:v>
                </c:pt>
                <c:pt idx="15">
                  <c:v>4</c:v>
                </c:pt>
                <c:pt idx="16">
                  <c:v>226</c:v>
                </c:pt>
                <c:pt idx="17">
                  <c:v>145698</c:v>
                </c:pt>
                <c:pt idx="18" formatCode="0.0%">
                  <c:v>0.65954152860014126</c:v>
                </c:pt>
                <c:pt idx="19" formatCode="0.00%">
                  <c:v>0.73685701136403869</c:v>
                </c:pt>
              </c:numCache>
            </c:numRef>
          </c:val>
          <c:extLst xmlns:c16r2="http://schemas.microsoft.com/office/drawing/2015/06/chart">
            <c:ext xmlns:c16="http://schemas.microsoft.com/office/drawing/2014/chart" uri="{C3380CC4-5D6E-409C-BE32-E72D297353CC}">
              <c16:uniqueId val="{00000004-E0D7-3740-9805-F377A231878B}"/>
            </c:ext>
          </c:extLst>
        </c:ser>
        <c:dLbls>
          <c:showLegendKey val="0"/>
          <c:showVal val="0"/>
          <c:showCatName val="0"/>
          <c:showSerName val="0"/>
          <c:showPercent val="0"/>
          <c:showBubbleSize val="0"/>
        </c:dLbls>
        <c:gapWidth val="100"/>
        <c:overlap val="-24"/>
        <c:axId val="328428640"/>
        <c:axId val="328423152"/>
      </c:barChart>
      <c:catAx>
        <c:axId val="32842864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28423152"/>
        <c:crosses val="autoZero"/>
        <c:auto val="1"/>
        <c:lblAlgn val="ctr"/>
        <c:lblOffset val="100"/>
        <c:noMultiLvlLbl val="0"/>
      </c:catAx>
      <c:valAx>
        <c:axId val="328423152"/>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28428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doughnutChart>
        <c:varyColors val="1"/>
        <c:ser>
          <c:idx val="0"/>
          <c:order val="0"/>
          <c:tx>
            <c:strRef>
              <c:f>CountyxLength!$A$31</c:f>
              <c:strCache>
                <c:ptCount val="1"/>
                <c:pt idx="0">
                  <c:v>W. Wash. Total</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1-DE3C-934A-BC9C-138159642A01}"/>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3-DE3C-934A-BC9C-138159642A01}"/>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5-DE3C-934A-BC9C-138159642A01}"/>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7-DE3C-934A-BC9C-138159642A01}"/>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9-DE3C-934A-BC9C-138159642A01}"/>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B-DE3C-934A-BC9C-138159642A01}"/>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D-DE3C-934A-BC9C-138159642A01}"/>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F-DE3C-934A-BC9C-138159642A01}"/>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1-DE3C-934A-BC9C-138159642A01}"/>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3-DE3C-934A-BC9C-138159642A01}"/>
              </c:ext>
            </c:extLst>
          </c:dPt>
          <c:dPt>
            <c:idx val="10"/>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5-DE3C-934A-BC9C-138159642A01}"/>
              </c:ext>
            </c:extLst>
          </c:dPt>
          <c:dPt>
            <c:idx val="11"/>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7-DE3C-934A-BC9C-138159642A01}"/>
              </c:ext>
            </c:extLst>
          </c:dPt>
          <c:dPt>
            <c:idx val="12"/>
            <c:bubble3D val="0"/>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9-DE3C-934A-BC9C-138159642A01}"/>
              </c:ext>
            </c:extLst>
          </c:dPt>
          <c:dPt>
            <c:idx val="13"/>
            <c:bubble3D val="0"/>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B-DE3C-934A-BC9C-138159642A01}"/>
              </c:ext>
            </c:extLst>
          </c:dPt>
          <c:dPt>
            <c:idx val="14"/>
            <c:bubble3D val="0"/>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D-DE3C-934A-BC9C-138159642A01}"/>
              </c:ext>
            </c:extLst>
          </c:dPt>
          <c:dPt>
            <c:idx val="15"/>
            <c:bubble3D val="0"/>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1F-DE3C-934A-BC9C-138159642A01}"/>
              </c:ext>
            </c:extLst>
          </c:dPt>
          <c:dPt>
            <c:idx val="16"/>
            <c:bubble3D val="0"/>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21-DE3C-934A-BC9C-138159642A0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xmlns:c16r2="http://schemas.microsoft.com/office/drawing/2015/06/chart">
              <c:ext xmlns:c15="http://schemas.microsoft.com/office/drawing/2012/chart" uri="{CE6537A1-D6FC-4f65-9D91-7224C49458BB}"/>
            </c:extLst>
          </c:dLbls>
          <c:cat>
            <c:strRef>
              <c:f>CountyxLength!$B$3:$R$3</c:f>
              <c:strCache>
                <c:ptCount val="17"/>
                <c:pt idx="0">
                  <c:v>≤10'</c:v>
                </c:pt>
                <c:pt idx="1">
                  <c:v>11'-14'</c:v>
                </c:pt>
                <c:pt idx="2">
                  <c:v>15'-18'</c:v>
                </c:pt>
                <c:pt idx="3">
                  <c:v>19'-22'</c:v>
                </c:pt>
                <c:pt idx="4">
                  <c:v>23'-26'</c:v>
                </c:pt>
                <c:pt idx="5">
                  <c:v>27'-30'</c:v>
                </c:pt>
                <c:pt idx="6">
                  <c:v>31'-34'</c:v>
                </c:pt>
                <c:pt idx="7">
                  <c:v>35'-38'</c:v>
                </c:pt>
                <c:pt idx="8">
                  <c:v>39'-42'</c:v>
                </c:pt>
                <c:pt idx="9">
                  <c:v>43'-46'</c:v>
                </c:pt>
                <c:pt idx="10">
                  <c:v>47'-50'</c:v>
                </c:pt>
                <c:pt idx="11">
                  <c:v>51'-54'</c:v>
                </c:pt>
                <c:pt idx="12">
                  <c:v>55'-58'</c:v>
                </c:pt>
                <c:pt idx="13">
                  <c:v>59'-62'</c:v>
                </c:pt>
                <c:pt idx="14">
                  <c:v>63'-66'</c:v>
                </c:pt>
                <c:pt idx="15">
                  <c:v>67'-70'</c:v>
                </c:pt>
                <c:pt idx="16">
                  <c:v>&gt;70'</c:v>
                </c:pt>
              </c:strCache>
            </c:strRef>
          </c:cat>
          <c:val>
            <c:numRef>
              <c:f>CountyxLength!$B$31:$R$31</c:f>
              <c:numCache>
                <c:formatCode>#,##0</c:formatCode>
                <c:ptCount val="17"/>
                <c:pt idx="0">
                  <c:v>17653</c:v>
                </c:pt>
                <c:pt idx="1">
                  <c:v>21727</c:v>
                </c:pt>
                <c:pt idx="2">
                  <c:v>44206</c:v>
                </c:pt>
                <c:pt idx="3">
                  <c:v>38243</c:v>
                </c:pt>
                <c:pt idx="4">
                  <c:v>13063</c:v>
                </c:pt>
                <c:pt idx="5">
                  <c:v>5055</c:v>
                </c:pt>
                <c:pt idx="6">
                  <c:v>2637</c:v>
                </c:pt>
                <c:pt idx="7">
                  <c:v>1525</c:v>
                </c:pt>
                <c:pt idx="8">
                  <c:v>781</c:v>
                </c:pt>
                <c:pt idx="9">
                  <c:v>261</c:v>
                </c:pt>
                <c:pt idx="10">
                  <c:v>174</c:v>
                </c:pt>
                <c:pt idx="11">
                  <c:v>63</c:v>
                </c:pt>
                <c:pt idx="12">
                  <c:v>42</c:v>
                </c:pt>
                <c:pt idx="13">
                  <c:v>27</c:v>
                </c:pt>
                <c:pt idx="14">
                  <c:v>11</c:v>
                </c:pt>
                <c:pt idx="15">
                  <c:v>4</c:v>
                </c:pt>
                <c:pt idx="16">
                  <c:v>226</c:v>
                </c:pt>
              </c:numCache>
            </c:numRef>
          </c:val>
          <c:extLst xmlns:c16r2="http://schemas.microsoft.com/office/drawing/2015/06/chart">
            <c:ext xmlns:c16="http://schemas.microsoft.com/office/drawing/2014/chart" uri="{C3380CC4-5D6E-409C-BE32-E72D297353CC}">
              <c16:uniqueId val="{00000000-9B8D-8E4E-8FDB-C5F5226BB194}"/>
            </c:ext>
          </c:extLst>
        </c:ser>
        <c:dLbls>
          <c:showLegendKey val="0"/>
          <c:showVal val="1"/>
          <c:showCatName val="0"/>
          <c:showSerName val="0"/>
          <c:showPercent val="0"/>
          <c:showBubbleSize val="0"/>
          <c:showLeaderLines val="1"/>
        </c:dLbls>
        <c:firstSliceAng val="0"/>
        <c:holeSize val="6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doughnutChart>
        <c:varyColors val="1"/>
        <c:ser>
          <c:idx val="1"/>
          <c:order val="0"/>
          <c:tx>
            <c:strRef>
              <c:f>CountyxLength!$A$56</c:f>
              <c:strCache>
                <c:ptCount val="1"/>
                <c:pt idx="0">
                  <c:v>E. Wash. Total</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24-15AB-8642-9DFB-8B6C151131F2}"/>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26-15AB-8642-9DFB-8B6C151131F2}"/>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28-15AB-8642-9DFB-8B6C151131F2}"/>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2A-15AB-8642-9DFB-8B6C151131F2}"/>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2C-15AB-8642-9DFB-8B6C151131F2}"/>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2E-15AB-8642-9DFB-8B6C151131F2}"/>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30-15AB-8642-9DFB-8B6C151131F2}"/>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32-15AB-8642-9DFB-8B6C151131F2}"/>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34-15AB-8642-9DFB-8B6C151131F2}"/>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36-15AB-8642-9DFB-8B6C151131F2}"/>
              </c:ext>
            </c:extLst>
          </c:dPt>
          <c:dPt>
            <c:idx val="10"/>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38-15AB-8642-9DFB-8B6C151131F2}"/>
              </c:ext>
            </c:extLst>
          </c:dPt>
          <c:dPt>
            <c:idx val="11"/>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3A-15AB-8642-9DFB-8B6C151131F2}"/>
              </c:ext>
            </c:extLst>
          </c:dPt>
          <c:dPt>
            <c:idx val="12"/>
            <c:bubble3D val="0"/>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3C-15AB-8642-9DFB-8B6C151131F2}"/>
              </c:ext>
            </c:extLst>
          </c:dPt>
          <c:dPt>
            <c:idx val="13"/>
            <c:bubble3D val="0"/>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3E-15AB-8642-9DFB-8B6C151131F2}"/>
              </c:ext>
            </c:extLst>
          </c:dPt>
          <c:dPt>
            <c:idx val="14"/>
            <c:bubble3D val="0"/>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40-15AB-8642-9DFB-8B6C151131F2}"/>
              </c:ext>
            </c:extLst>
          </c:dPt>
          <c:dPt>
            <c:idx val="15"/>
            <c:bubble3D val="0"/>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42-15AB-8642-9DFB-8B6C151131F2}"/>
              </c:ext>
            </c:extLst>
          </c:dPt>
          <c:dPt>
            <c:idx val="16"/>
            <c:bubble3D val="0"/>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44-15AB-8642-9DFB-8B6C151131F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xmlns:c16r2="http://schemas.microsoft.com/office/drawing/2015/06/chart">
              <c:ext xmlns:c15="http://schemas.microsoft.com/office/drawing/2012/chart" uri="{CE6537A1-D6FC-4f65-9D91-7224C49458BB}"/>
            </c:extLst>
          </c:dLbls>
          <c:cat>
            <c:strRef>
              <c:f>CountyxLength!$B$3:$R$3</c:f>
              <c:strCache>
                <c:ptCount val="17"/>
                <c:pt idx="0">
                  <c:v>≤10'</c:v>
                </c:pt>
                <c:pt idx="1">
                  <c:v>11'-14'</c:v>
                </c:pt>
                <c:pt idx="2">
                  <c:v>15'-18'</c:v>
                </c:pt>
                <c:pt idx="3">
                  <c:v>19'-22'</c:v>
                </c:pt>
                <c:pt idx="4">
                  <c:v>23'-26'</c:v>
                </c:pt>
                <c:pt idx="5">
                  <c:v>27'-30'</c:v>
                </c:pt>
                <c:pt idx="6">
                  <c:v>31'-34'</c:v>
                </c:pt>
                <c:pt idx="7">
                  <c:v>35'-38'</c:v>
                </c:pt>
                <c:pt idx="8">
                  <c:v>39'-42'</c:v>
                </c:pt>
                <c:pt idx="9">
                  <c:v>43'-46'</c:v>
                </c:pt>
                <c:pt idx="10">
                  <c:v>47'-50'</c:v>
                </c:pt>
                <c:pt idx="11">
                  <c:v>51'-54'</c:v>
                </c:pt>
                <c:pt idx="12">
                  <c:v>55'-58'</c:v>
                </c:pt>
                <c:pt idx="13">
                  <c:v>59'-62'</c:v>
                </c:pt>
                <c:pt idx="14">
                  <c:v>63'-66'</c:v>
                </c:pt>
                <c:pt idx="15">
                  <c:v>67'-70'</c:v>
                </c:pt>
                <c:pt idx="16">
                  <c:v>&gt;70'</c:v>
                </c:pt>
              </c:strCache>
            </c:strRef>
          </c:cat>
          <c:val>
            <c:numRef>
              <c:f>CountyxLength!$B$56:$R$56</c:f>
              <c:numCache>
                <c:formatCode>#,##0</c:formatCode>
                <c:ptCount val="17"/>
                <c:pt idx="0">
                  <c:v>6685</c:v>
                </c:pt>
                <c:pt idx="1">
                  <c:v>5337</c:v>
                </c:pt>
                <c:pt idx="2">
                  <c:v>18827</c:v>
                </c:pt>
                <c:pt idx="3">
                  <c:v>15881</c:v>
                </c:pt>
                <c:pt idx="4">
                  <c:v>3355</c:v>
                </c:pt>
                <c:pt idx="5">
                  <c:v>562</c:v>
                </c:pt>
                <c:pt idx="6">
                  <c:v>178</c:v>
                </c:pt>
                <c:pt idx="7">
                  <c:v>70</c:v>
                </c:pt>
                <c:pt idx="8">
                  <c:v>41</c:v>
                </c:pt>
                <c:pt idx="9">
                  <c:v>23</c:v>
                </c:pt>
                <c:pt idx="10">
                  <c:v>12</c:v>
                </c:pt>
                <c:pt idx="11">
                  <c:v>20</c:v>
                </c:pt>
                <c:pt idx="12">
                  <c:v>9</c:v>
                </c:pt>
                <c:pt idx="13">
                  <c:v>27</c:v>
                </c:pt>
                <c:pt idx="14">
                  <c:v>6</c:v>
                </c:pt>
                <c:pt idx="15">
                  <c:v>1</c:v>
                </c:pt>
                <c:pt idx="16">
                  <c:v>89</c:v>
                </c:pt>
              </c:numCache>
            </c:numRef>
          </c:val>
          <c:extLst xmlns:c16r2="http://schemas.microsoft.com/office/drawing/2015/06/chart">
            <c:ext xmlns:c16="http://schemas.microsoft.com/office/drawing/2014/chart" uri="{C3380CC4-5D6E-409C-BE32-E72D297353CC}">
              <c16:uniqueId val="{00000045-15AB-8642-9DFB-8B6C151131F2}"/>
            </c:ext>
          </c:extLst>
        </c:ser>
        <c:dLbls>
          <c:showLegendKey val="0"/>
          <c:showVal val="1"/>
          <c:showCatName val="0"/>
          <c:showSerName val="0"/>
          <c:showPercent val="0"/>
          <c:showBubbleSize val="0"/>
          <c:showLeaderLines val="1"/>
        </c:dLbls>
        <c:firstSliceAng val="0"/>
        <c:holeSize val="6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228600</xdr:colOff>
      <xdr:row>36</xdr:row>
      <xdr:rowOff>25400</xdr:rowOff>
    </xdr:from>
    <xdr:ext cx="9502140" cy="4744720"/>
    <xdr:pic>
      <xdr:nvPicPr>
        <xdr:cNvPr id="2" name="Picture 1" descr="map of Washington Counties">
          <a:extLst>
            <a:ext uri="{FF2B5EF4-FFF2-40B4-BE49-F238E27FC236}">
              <a16:creationId xmlns:a16="http://schemas.microsoft.com/office/drawing/2014/main" xmlns="" id="{435BA0B3-82B0-F14F-AA72-74315D567D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7157720"/>
          <a:ext cx="9502140" cy="47447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22</xdr:col>
      <xdr:colOff>13485</xdr:colOff>
      <xdr:row>4</xdr:row>
      <xdr:rowOff>41393</xdr:rowOff>
    </xdr:from>
    <xdr:to>
      <xdr:col>34</xdr:col>
      <xdr:colOff>8495</xdr:colOff>
      <xdr:row>35</xdr:row>
      <xdr:rowOff>110481</xdr:rowOff>
    </xdr:to>
    <xdr:graphicFrame macro="">
      <xdr:nvGraphicFramePr>
        <xdr:cNvPr id="2" name="Chart 1">
          <a:extLst>
            <a:ext uri="{FF2B5EF4-FFF2-40B4-BE49-F238E27FC236}">
              <a16:creationId xmlns:a16="http://schemas.microsoft.com/office/drawing/2014/main" xmlns="" id="{A8D4C2B3-E9F2-0143-9F6A-1AD8C46C88C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25412</xdr:colOff>
      <xdr:row>36</xdr:row>
      <xdr:rowOff>177800</xdr:rowOff>
    </xdr:from>
    <xdr:to>
      <xdr:col>33</xdr:col>
      <xdr:colOff>741692</xdr:colOff>
      <xdr:row>68</xdr:row>
      <xdr:rowOff>43688</xdr:rowOff>
    </xdr:to>
    <xdr:graphicFrame macro="">
      <xdr:nvGraphicFramePr>
        <xdr:cNvPr id="3" name="Chart 2">
          <a:extLst>
            <a:ext uri="{FF2B5EF4-FFF2-40B4-BE49-F238E27FC236}">
              <a16:creationId xmlns:a16="http://schemas.microsoft.com/office/drawing/2014/main" xmlns="" id="{AE21AB12-BE79-B64F-94CD-0A5091B18C9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xdr:col>
      <xdr:colOff>825500</xdr:colOff>
      <xdr:row>4</xdr:row>
      <xdr:rowOff>50800</xdr:rowOff>
    </xdr:from>
    <xdr:to>
      <xdr:col>46</xdr:col>
      <xdr:colOff>703580</xdr:colOff>
      <xdr:row>35</xdr:row>
      <xdr:rowOff>119888</xdr:rowOff>
    </xdr:to>
    <xdr:graphicFrame macro="">
      <xdr:nvGraphicFramePr>
        <xdr:cNvPr id="4" name="Chart 3">
          <a:extLst>
            <a:ext uri="{FF2B5EF4-FFF2-40B4-BE49-F238E27FC236}">
              <a16:creationId xmlns:a16="http://schemas.microsoft.com/office/drawing/2014/main" xmlns="" id="{5FACF954-A83A-FD45-9C28-A33DBA668F7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35</xdr:col>
      <xdr:colOff>12700</xdr:colOff>
      <xdr:row>36</xdr:row>
      <xdr:rowOff>152400</xdr:rowOff>
    </xdr:from>
    <xdr:to>
      <xdr:col>46</xdr:col>
      <xdr:colOff>728980</xdr:colOff>
      <xdr:row>68</xdr:row>
      <xdr:rowOff>18288</xdr:rowOff>
    </xdr:to>
    <xdr:graphicFrame macro="">
      <xdr:nvGraphicFramePr>
        <xdr:cNvPr id="5" name="Chart 4">
          <a:extLst>
            <a:ext uri="{FF2B5EF4-FFF2-40B4-BE49-F238E27FC236}">
              <a16:creationId xmlns:a16="http://schemas.microsoft.com/office/drawing/2014/main" xmlns="" id="{55B124AB-9146-9B46-9051-770083D5B06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47</xdr:col>
      <xdr:colOff>824581</xdr:colOff>
      <xdr:row>4</xdr:row>
      <xdr:rowOff>100864</xdr:rowOff>
    </xdr:from>
    <xdr:to>
      <xdr:col>59</xdr:col>
      <xdr:colOff>821931</xdr:colOff>
      <xdr:row>35</xdr:row>
      <xdr:rowOff>191303</xdr:rowOff>
    </xdr:to>
    <xdr:graphicFrame macro="">
      <xdr:nvGraphicFramePr>
        <xdr:cNvPr id="6" name="Chart 5">
          <a:extLst>
            <a:ext uri="{FF2B5EF4-FFF2-40B4-BE49-F238E27FC236}">
              <a16:creationId xmlns:a16="http://schemas.microsoft.com/office/drawing/2014/main" xmlns="" id="{75FC8EDA-2CB6-EA4F-B35C-ECF4E3521D0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60</xdr:col>
      <xdr:colOff>217714</xdr:colOff>
      <xdr:row>4</xdr:row>
      <xdr:rowOff>108856</xdr:rowOff>
    </xdr:from>
    <xdr:to>
      <xdr:col>72</xdr:col>
      <xdr:colOff>202364</xdr:colOff>
      <xdr:row>35</xdr:row>
      <xdr:rowOff>199295</xdr:rowOff>
    </xdr:to>
    <xdr:graphicFrame macro="">
      <xdr:nvGraphicFramePr>
        <xdr:cNvPr id="7" name="Chart 6">
          <a:extLst>
            <a:ext uri="{FF2B5EF4-FFF2-40B4-BE49-F238E27FC236}">
              <a16:creationId xmlns:a16="http://schemas.microsoft.com/office/drawing/2014/main" xmlns="" id="{95B35870-650A-D84A-AE56-DAC09B04259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C4" sqref="C4"/>
    </sheetView>
  </sheetViews>
  <sheetFormatPr defaultRowHeight="14.4"/>
  <cols>
    <col min="1" max="1" width="20" customWidth="1"/>
    <col min="3" max="3" width="12.6640625" customWidth="1"/>
    <col min="4" max="4" width="12.88671875" customWidth="1"/>
    <col min="5" max="5" width="13.5546875" customWidth="1"/>
    <col min="6" max="6" width="16.5546875" customWidth="1"/>
  </cols>
  <sheetData>
    <row r="1" spans="1:6">
      <c r="A1" s="32" t="s">
        <v>22</v>
      </c>
      <c r="B1" s="32"/>
      <c r="C1" s="32"/>
      <c r="D1" s="32"/>
      <c r="E1" s="32"/>
      <c r="F1" s="32"/>
    </row>
    <row r="2" spans="1:6" ht="37.799999999999997" customHeight="1">
      <c r="A2" s="1" t="s">
        <v>0</v>
      </c>
      <c r="B2" s="1" t="s">
        <v>1</v>
      </c>
      <c r="C2" s="5" t="s">
        <v>2</v>
      </c>
      <c r="D2" s="5" t="s">
        <v>3</v>
      </c>
      <c r="E2" s="5" t="s">
        <v>4</v>
      </c>
    </row>
    <row r="3" spans="1:6">
      <c r="A3" s="2" t="s">
        <v>5</v>
      </c>
      <c r="B3" s="2">
        <v>10</v>
      </c>
      <c r="C3" s="3">
        <f t="shared" ref="C3:C13" si="0">B3*(28+2)</f>
        <v>300</v>
      </c>
      <c r="D3" s="4">
        <f t="shared" ref="D3:D13" si="1">B3*(36+2)</f>
        <v>380</v>
      </c>
      <c r="E3" s="4">
        <f t="shared" ref="E3:E13" si="2">B3*(170+36+2)</f>
        <v>2080</v>
      </c>
    </row>
    <row r="4" spans="1:6">
      <c r="A4" s="2" t="s">
        <v>6</v>
      </c>
      <c r="B4" s="2">
        <f>AVERAGE(11,14)</f>
        <v>12.5</v>
      </c>
      <c r="C4" s="3">
        <f t="shared" si="0"/>
        <v>375</v>
      </c>
      <c r="D4" s="4">
        <f t="shared" si="1"/>
        <v>475</v>
      </c>
      <c r="E4" s="4">
        <f t="shared" si="2"/>
        <v>2600</v>
      </c>
    </row>
    <row r="5" spans="1:6">
      <c r="A5" s="2" t="s">
        <v>7</v>
      </c>
      <c r="B5" s="2">
        <f>AVERAGE(15,18)</f>
        <v>16.5</v>
      </c>
      <c r="C5" s="3">
        <f t="shared" si="0"/>
        <v>495</v>
      </c>
      <c r="D5" s="4">
        <f t="shared" si="1"/>
        <v>627</v>
      </c>
      <c r="E5" s="4">
        <f t="shared" si="2"/>
        <v>3432</v>
      </c>
    </row>
    <row r="6" spans="1:6">
      <c r="A6" s="2" t="s">
        <v>8</v>
      </c>
      <c r="B6" s="2">
        <f>AVERAGE(19,22)</f>
        <v>20.5</v>
      </c>
      <c r="C6" s="3">
        <f t="shared" si="0"/>
        <v>615</v>
      </c>
      <c r="D6" s="4">
        <f t="shared" si="1"/>
        <v>779</v>
      </c>
      <c r="E6" s="4">
        <f t="shared" si="2"/>
        <v>4264</v>
      </c>
    </row>
    <row r="7" spans="1:6">
      <c r="A7" s="2" t="s">
        <v>9</v>
      </c>
      <c r="B7" s="2">
        <f>AVERAGE(23,26)</f>
        <v>24.5</v>
      </c>
      <c r="C7" s="3">
        <f t="shared" si="0"/>
        <v>735</v>
      </c>
      <c r="D7" s="4">
        <f t="shared" si="1"/>
        <v>931</v>
      </c>
      <c r="E7" s="4">
        <f t="shared" si="2"/>
        <v>5096</v>
      </c>
    </row>
    <row r="8" spans="1:6">
      <c r="A8" s="2" t="s">
        <v>10</v>
      </c>
      <c r="B8" s="2">
        <f>AVERAGE(27,30)</f>
        <v>28.5</v>
      </c>
      <c r="C8" s="3">
        <f t="shared" si="0"/>
        <v>855</v>
      </c>
      <c r="D8" s="4">
        <f t="shared" si="1"/>
        <v>1083</v>
      </c>
      <c r="E8" s="4">
        <f t="shared" si="2"/>
        <v>5928</v>
      </c>
    </row>
    <row r="9" spans="1:6">
      <c r="A9" s="2" t="s">
        <v>11</v>
      </c>
      <c r="B9" s="2">
        <f>AVERAGE(31,34)</f>
        <v>32.5</v>
      </c>
      <c r="C9" s="3">
        <f t="shared" si="0"/>
        <v>975</v>
      </c>
      <c r="D9" s="4">
        <f t="shared" si="1"/>
        <v>1235</v>
      </c>
      <c r="E9" s="4">
        <f t="shared" si="2"/>
        <v>6760</v>
      </c>
    </row>
    <row r="10" spans="1:6">
      <c r="A10" s="2" t="s">
        <v>12</v>
      </c>
      <c r="B10" s="2">
        <f>AVERAGE(35,38)</f>
        <v>36.5</v>
      </c>
      <c r="C10" s="3">
        <f t="shared" si="0"/>
        <v>1095</v>
      </c>
      <c r="D10" s="4">
        <f t="shared" si="1"/>
        <v>1387</v>
      </c>
      <c r="E10" s="4">
        <f t="shared" si="2"/>
        <v>7592</v>
      </c>
    </row>
    <row r="11" spans="1:6">
      <c r="A11" s="2" t="s">
        <v>13</v>
      </c>
      <c r="B11" s="2">
        <f>AVERAGE(39,42)</f>
        <v>40.5</v>
      </c>
      <c r="C11" s="3">
        <f t="shared" si="0"/>
        <v>1215</v>
      </c>
      <c r="D11" s="4">
        <f t="shared" si="1"/>
        <v>1539</v>
      </c>
      <c r="E11" s="4">
        <f t="shared" si="2"/>
        <v>8424</v>
      </c>
    </row>
    <row r="12" spans="1:6">
      <c r="A12" s="2" t="s">
        <v>14</v>
      </c>
      <c r="B12" s="2">
        <f>AVERAGE(43,46)</f>
        <v>44.5</v>
      </c>
      <c r="C12" s="3">
        <f t="shared" si="0"/>
        <v>1335</v>
      </c>
      <c r="D12" s="4">
        <f t="shared" si="1"/>
        <v>1691</v>
      </c>
      <c r="E12" s="4">
        <f t="shared" si="2"/>
        <v>9256</v>
      </c>
    </row>
    <row r="13" spans="1:6">
      <c r="A13" s="2" t="s">
        <v>15</v>
      </c>
      <c r="B13" s="2">
        <f>AVERAGE(47,50)</f>
        <v>48.5</v>
      </c>
      <c r="C13" s="3">
        <f t="shared" si="0"/>
        <v>1455</v>
      </c>
      <c r="D13" s="4">
        <f t="shared" si="1"/>
        <v>1843</v>
      </c>
      <c r="E13" s="4">
        <f t="shared" si="2"/>
        <v>10088</v>
      </c>
    </row>
    <row r="14" spans="1:6">
      <c r="A14" s="2" t="s">
        <v>16</v>
      </c>
      <c r="B14" s="2">
        <f>AVERAGE(51,54)</f>
        <v>52.5</v>
      </c>
      <c r="C14" s="3">
        <f>B14*(31+2)</f>
        <v>1732.5</v>
      </c>
      <c r="D14" s="4">
        <f>B14*(40+2)</f>
        <v>2205</v>
      </c>
      <c r="E14" s="4">
        <f>B14*(170+40+2)</f>
        <v>11130</v>
      </c>
    </row>
    <row r="15" spans="1:6">
      <c r="A15" s="2" t="s">
        <v>17</v>
      </c>
      <c r="B15" s="2">
        <f>AVERAGE(55,58)</f>
        <v>56.5</v>
      </c>
      <c r="C15" s="3">
        <f>B15*(34+2)</f>
        <v>2034</v>
      </c>
      <c r="D15" s="4">
        <f>B15*(43+2)</f>
        <v>2542.5</v>
      </c>
      <c r="E15" s="4">
        <f>B15*(170+43+2)</f>
        <v>12147.5</v>
      </c>
    </row>
    <row r="16" spans="1:6">
      <c r="A16" s="2" t="s">
        <v>18</v>
      </c>
      <c r="B16" s="2">
        <f>AVERAGE(59,62)</f>
        <v>60.5</v>
      </c>
      <c r="C16" s="3">
        <f>B16*(40+2)</f>
        <v>2541</v>
      </c>
      <c r="D16" s="4">
        <f>B16*(51+2)</f>
        <v>3206.5</v>
      </c>
      <c r="E16" s="4">
        <f>B16*(170+51+2)</f>
        <v>13491.5</v>
      </c>
    </row>
    <row r="17" spans="1:5">
      <c r="A17" s="2" t="s">
        <v>19</v>
      </c>
      <c r="B17" s="2">
        <f>AVERAGE(63,66)</f>
        <v>64.5</v>
      </c>
      <c r="C17" s="3">
        <f>B17*(40+2)</f>
        <v>2709</v>
      </c>
      <c r="D17" s="4">
        <f>B17*(51+2)</f>
        <v>3418.5</v>
      </c>
      <c r="E17" s="4">
        <f>B17*(170+51+2)</f>
        <v>14383.5</v>
      </c>
    </row>
    <row r="18" spans="1:5">
      <c r="A18" s="2" t="s">
        <v>20</v>
      </c>
      <c r="B18" s="2">
        <f>AVERAGE(67,70)</f>
        <v>68.5</v>
      </c>
      <c r="C18" s="3">
        <f>B18*(40+2)</f>
        <v>2877</v>
      </c>
      <c r="D18" s="4">
        <f>B18*(51+2)</f>
        <v>3630.5</v>
      </c>
      <c r="E18" s="4">
        <f>B18*(170+51+2)</f>
        <v>15275.5</v>
      </c>
    </row>
    <row r="19" spans="1:5">
      <c r="A19" s="2" t="s">
        <v>21</v>
      </c>
      <c r="B19" s="2">
        <f>AVERAGE(70)</f>
        <v>70</v>
      </c>
      <c r="C19" s="3">
        <f>B19*(43+2)</f>
        <v>3150</v>
      </c>
      <c r="D19" s="4">
        <f>B19*(54+2)</f>
        <v>3920</v>
      </c>
      <c r="E19" s="4">
        <f>B19*(170+54+2)</f>
        <v>15820</v>
      </c>
    </row>
  </sheetData>
  <mergeCells count="1">
    <mergeCell ref="A1:F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7"/>
  <sheetViews>
    <sheetView workbookViewId="0"/>
  </sheetViews>
  <sheetFormatPr defaultRowHeight="14.4"/>
  <cols>
    <col min="1" max="1" width="23.44140625" customWidth="1"/>
    <col min="2" max="3" width="13.44140625" style="7" bestFit="1" customWidth="1"/>
    <col min="4" max="5" width="14.44140625" style="7" bestFit="1" customWidth="1"/>
    <col min="6" max="9" width="13.44140625" style="7" bestFit="1" customWidth="1"/>
    <col min="10" max="13" width="12.33203125" style="7" bestFit="1" customWidth="1"/>
    <col min="14" max="17" width="10.88671875" style="7" bestFit="1" customWidth="1"/>
    <col min="18" max="18" width="12.33203125" style="7" bestFit="1" customWidth="1"/>
    <col min="19" max="19" width="13.33203125" style="7" customWidth="1"/>
    <col min="20" max="20" width="11.44140625" customWidth="1"/>
  </cols>
  <sheetData>
    <row r="1" spans="1:20">
      <c r="A1" s="8" t="s">
        <v>79</v>
      </c>
    </row>
    <row r="2" spans="1:20" ht="30.6" customHeight="1">
      <c r="B2" s="33" t="s">
        <v>78</v>
      </c>
      <c r="C2" s="33"/>
      <c r="D2" s="33"/>
      <c r="E2" s="33"/>
      <c r="F2" s="33"/>
      <c r="G2" s="33"/>
      <c r="H2" s="33"/>
      <c r="I2" s="33"/>
      <c r="J2" s="33"/>
      <c r="K2" s="33"/>
      <c r="L2" s="33"/>
      <c r="M2" s="33"/>
      <c r="N2" s="33"/>
      <c r="O2" s="33"/>
      <c r="P2" s="33"/>
      <c r="Q2" s="33"/>
      <c r="R2" s="33"/>
      <c r="S2" s="12" t="s">
        <v>80</v>
      </c>
      <c r="T2" s="9" t="s">
        <v>77</v>
      </c>
    </row>
    <row r="3" spans="1:20" ht="29.4" customHeight="1">
      <c r="A3" s="9" t="s">
        <v>23</v>
      </c>
      <c r="B3" s="12" t="s">
        <v>5</v>
      </c>
      <c r="C3" s="12" t="s">
        <v>6</v>
      </c>
      <c r="D3" s="12" t="s">
        <v>7</v>
      </c>
      <c r="E3" s="12" t="s">
        <v>8</v>
      </c>
      <c r="F3" s="12" t="s">
        <v>9</v>
      </c>
      <c r="G3" s="12" t="s">
        <v>10</v>
      </c>
      <c r="H3" s="12" t="s">
        <v>11</v>
      </c>
      <c r="I3" s="12" t="s">
        <v>12</v>
      </c>
      <c r="J3" s="12" t="s">
        <v>13</v>
      </c>
      <c r="K3" s="12" t="s">
        <v>14</v>
      </c>
      <c r="L3" s="12" t="s">
        <v>15</v>
      </c>
      <c r="M3" s="12" t="s">
        <v>16</v>
      </c>
      <c r="N3" s="12" t="s">
        <v>17</v>
      </c>
      <c r="O3" s="12" t="s">
        <v>18</v>
      </c>
      <c r="P3" s="12" t="s">
        <v>19</v>
      </c>
      <c r="Q3" s="12" t="s">
        <v>20</v>
      </c>
      <c r="R3" s="12" t="s">
        <v>21</v>
      </c>
    </row>
    <row r="4" spans="1:20">
      <c r="A4" s="13" t="s">
        <v>24</v>
      </c>
      <c r="B4" s="12"/>
      <c r="C4" s="12"/>
      <c r="D4" s="12"/>
      <c r="E4" s="12"/>
      <c r="F4" s="12"/>
      <c r="G4" s="12"/>
      <c r="H4" s="12"/>
      <c r="I4" s="12"/>
      <c r="J4" s="12"/>
      <c r="K4" s="12"/>
      <c r="L4" s="12"/>
      <c r="M4" s="12"/>
      <c r="N4" s="12"/>
      <c r="O4" s="12"/>
      <c r="P4" s="12"/>
      <c r="Q4" s="12"/>
      <c r="R4" s="12"/>
      <c r="S4" s="12"/>
      <c r="T4" s="9"/>
    </row>
    <row r="5" spans="1:20">
      <c r="A5" s="13" t="s">
        <v>25</v>
      </c>
      <c r="B5" s="12">
        <v>200</v>
      </c>
      <c r="C5" s="12">
        <v>511</v>
      </c>
      <c r="D5" s="12">
        <v>1141</v>
      </c>
      <c r="E5" s="12">
        <v>694</v>
      </c>
      <c r="F5" s="12">
        <v>194</v>
      </c>
      <c r="G5" s="12">
        <v>81</v>
      </c>
      <c r="H5" s="12">
        <v>36</v>
      </c>
      <c r="I5" s="12">
        <v>29</v>
      </c>
      <c r="J5" s="12">
        <v>14</v>
      </c>
      <c r="K5" s="12">
        <v>2</v>
      </c>
      <c r="L5" s="12">
        <v>3</v>
      </c>
      <c r="M5" s="12">
        <v>0</v>
      </c>
      <c r="N5" s="12">
        <v>0</v>
      </c>
      <c r="O5" s="12">
        <v>1</v>
      </c>
      <c r="P5" s="12">
        <v>0</v>
      </c>
      <c r="Q5" s="12">
        <v>0</v>
      </c>
      <c r="R5" s="12">
        <v>4</v>
      </c>
      <c r="S5" s="12">
        <v>2910</v>
      </c>
      <c r="T5" s="10">
        <v>1.3172904557553371E-2</v>
      </c>
    </row>
    <row r="6" spans="1:20">
      <c r="A6" s="9" t="s">
        <v>2</v>
      </c>
      <c r="B6" s="12">
        <v>60000</v>
      </c>
      <c r="C6" s="12">
        <v>191625</v>
      </c>
      <c r="D6" s="12">
        <v>564795</v>
      </c>
      <c r="E6" s="12">
        <v>426810</v>
      </c>
      <c r="F6" s="12">
        <v>142590</v>
      </c>
      <c r="G6" s="12">
        <v>69255</v>
      </c>
      <c r="H6" s="12">
        <v>35100</v>
      </c>
      <c r="I6" s="12">
        <v>31755</v>
      </c>
      <c r="J6" s="12">
        <v>17010</v>
      </c>
      <c r="K6" s="12">
        <v>2670</v>
      </c>
      <c r="L6" s="12">
        <v>4365</v>
      </c>
      <c r="M6" s="12">
        <v>0</v>
      </c>
      <c r="N6" s="12">
        <v>0</v>
      </c>
      <c r="O6" s="12">
        <v>2541</v>
      </c>
      <c r="P6" s="12">
        <v>0</v>
      </c>
      <c r="Q6" s="12">
        <v>0</v>
      </c>
      <c r="R6" s="12">
        <v>12600</v>
      </c>
      <c r="S6" s="12"/>
      <c r="T6" s="10"/>
    </row>
    <row r="7" spans="1:20">
      <c r="A7" s="9" t="s">
        <v>3</v>
      </c>
      <c r="B7" s="12">
        <v>76000</v>
      </c>
      <c r="C7" s="12">
        <v>242725</v>
      </c>
      <c r="D7" s="12">
        <v>715407</v>
      </c>
      <c r="E7" s="12">
        <v>540626</v>
      </c>
      <c r="F7" s="12">
        <v>180614</v>
      </c>
      <c r="G7" s="12">
        <v>87723</v>
      </c>
      <c r="H7" s="12">
        <v>44460</v>
      </c>
      <c r="I7" s="12">
        <v>40223</v>
      </c>
      <c r="J7" s="12">
        <v>21546</v>
      </c>
      <c r="K7" s="12">
        <v>3382</v>
      </c>
      <c r="L7" s="12">
        <v>5529</v>
      </c>
      <c r="M7" s="12">
        <v>0</v>
      </c>
      <c r="N7" s="12">
        <v>0</v>
      </c>
      <c r="O7" s="12">
        <v>3206.5</v>
      </c>
      <c r="P7" s="12">
        <v>0</v>
      </c>
      <c r="Q7" s="12">
        <v>0</v>
      </c>
      <c r="R7" s="12">
        <v>15680</v>
      </c>
      <c r="S7" s="12"/>
      <c r="T7" s="10"/>
    </row>
    <row r="8" spans="1:20">
      <c r="A8" s="9" t="s">
        <v>4</v>
      </c>
      <c r="B8" s="12">
        <v>416000</v>
      </c>
      <c r="C8" s="12">
        <v>1328600</v>
      </c>
      <c r="D8" s="12">
        <v>3915912</v>
      </c>
      <c r="E8" s="12">
        <v>2959216</v>
      </c>
      <c r="F8" s="12">
        <v>988624</v>
      </c>
      <c r="G8" s="12">
        <v>480168</v>
      </c>
      <c r="H8" s="12">
        <v>243360</v>
      </c>
      <c r="I8" s="12">
        <v>220168</v>
      </c>
      <c r="J8" s="12">
        <v>117936</v>
      </c>
      <c r="K8" s="12">
        <v>18512</v>
      </c>
      <c r="L8" s="12">
        <v>30264</v>
      </c>
      <c r="M8" s="12">
        <v>0</v>
      </c>
      <c r="N8" s="12">
        <v>0</v>
      </c>
      <c r="O8" s="12">
        <v>13491.5</v>
      </c>
      <c r="P8" s="12">
        <v>0</v>
      </c>
      <c r="Q8" s="12">
        <v>0</v>
      </c>
      <c r="R8" s="12">
        <v>63280</v>
      </c>
      <c r="S8" s="12"/>
      <c r="T8" s="10"/>
    </row>
    <row r="9" spans="1:20">
      <c r="A9" s="13" t="s">
        <v>26</v>
      </c>
      <c r="B9" s="12">
        <v>1511</v>
      </c>
      <c r="C9" s="12">
        <v>1419</v>
      </c>
      <c r="D9" s="12">
        <v>3927</v>
      </c>
      <c r="E9" s="12">
        <v>3417</v>
      </c>
      <c r="F9" s="12">
        <v>745</v>
      </c>
      <c r="G9" s="12">
        <v>182</v>
      </c>
      <c r="H9" s="12">
        <v>70</v>
      </c>
      <c r="I9" s="12">
        <v>26</v>
      </c>
      <c r="J9" s="12">
        <v>12</v>
      </c>
      <c r="K9" s="12">
        <v>1</v>
      </c>
      <c r="L9" s="12">
        <v>4</v>
      </c>
      <c r="M9" s="12">
        <v>0</v>
      </c>
      <c r="N9" s="12">
        <v>2</v>
      </c>
      <c r="O9" s="12">
        <v>0</v>
      </c>
      <c r="P9" s="12">
        <v>0</v>
      </c>
      <c r="Q9" s="12">
        <v>0</v>
      </c>
      <c r="R9" s="12">
        <v>18</v>
      </c>
      <c r="S9" s="12">
        <v>11334</v>
      </c>
      <c r="T9" s="10">
        <v>5.1306426204573853E-2</v>
      </c>
    </row>
    <row r="10" spans="1:20">
      <c r="A10" s="9" t="s">
        <v>2</v>
      </c>
      <c r="B10" s="12">
        <v>453300</v>
      </c>
      <c r="C10" s="12">
        <v>532125</v>
      </c>
      <c r="D10" s="12">
        <v>1943865</v>
      </c>
      <c r="E10" s="12">
        <v>2101455</v>
      </c>
      <c r="F10" s="12">
        <v>547575</v>
      </c>
      <c r="G10" s="12">
        <v>155610</v>
      </c>
      <c r="H10" s="12">
        <v>68250</v>
      </c>
      <c r="I10" s="12">
        <v>28470</v>
      </c>
      <c r="J10" s="12">
        <v>14580</v>
      </c>
      <c r="K10" s="12">
        <v>1335</v>
      </c>
      <c r="L10" s="12">
        <v>5820</v>
      </c>
      <c r="M10" s="12">
        <v>0</v>
      </c>
      <c r="N10" s="12">
        <v>4068</v>
      </c>
      <c r="O10" s="12">
        <v>0</v>
      </c>
      <c r="P10" s="12">
        <v>0</v>
      </c>
      <c r="Q10" s="12">
        <v>0</v>
      </c>
      <c r="R10" s="12">
        <v>56700</v>
      </c>
      <c r="S10" s="12"/>
      <c r="T10" s="10"/>
    </row>
    <row r="11" spans="1:20">
      <c r="A11" s="9" t="s">
        <v>3</v>
      </c>
      <c r="B11" s="12">
        <v>574180</v>
      </c>
      <c r="C11" s="12">
        <v>674025</v>
      </c>
      <c r="D11" s="12">
        <v>2462229</v>
      </c>
      <c r="E11" s="12">
        <v>2661843</v>
      </c>
      <c r="F11" s="12">
        <v>693595</v>
      </c>
      <c r="G11" s="12">
        <v>197106</v>
      </c>
      <c r="H11" s="12">
        <v>86450</v>
      </c>
      <c r="I11" s="12">
        <v>36062</v>
      </c>
      <c r="J11" s="12">
        <v>18468</v>
      </c>
      <c r="K11" s="12">
        <v>1691</v>
      </c>
      <c r="L11" s="12">
        <v>7372</v>
      </c>
      <c r="M11" s="12">
        <v>0</v>
      </c>
      <c r="N11" s="12">
        <v>5085</v>
      </c>
      <c r="O11" s="12">
        <v>0</v>
      </c>
      <c r="P11" s="12">
        <v>0</v>
      </c>
      <c r="Q11" s="12">
        <v>0</v>
      </c>
      <c r="R11" s="12">
        <v>70560</v>
      </c>
      <c r="S11" s="12"/>
      <c r="T11" s="10"/>
    </row>
    <row r="12" spans="1:20">
      <c r="A12" s="9" t="s">
        <v>4</v>
      </c>
      <c r="B12" s="12">
        <v>3142880</v>
      </c>
      <c r="C12" s="12">
        <v>3689400</v>
      </c>
      <c r="D12" s="12">
        <v>13477464</v>
      </c>
      <c r="E12" s="12">
        <v>14570088</v>
      </c>
      <c r="F12" s="12">
        <v>3796520</v>
      </c>
      <c r="G12" s="12">
        <v>1078896</v>
      </c>
      <c r="H12" s="12">
        <v>473200</v>
      </c>
      <c r="I12" s="12">
        <v>197392</v>
      </c>
      <c r="J12" s="12">
        <v>101088</v>
      </c>
      <c r="K12" s="12">
        <v>9256</v>
      </c>
      <c r="L12" s="12">
        <v>40352</v>
      </c>
      <c r="M12" s="12">
        <v>0</v>
      </c>
      <c r="N12" s="12">
        <v>24295</v>
      </c>
      <c r="O12" s="12">
        <v>0</v>
      </c>
      <c r="P12" s="12">
        <v>0</v>
      </c>
      <c r="Q12" s="12">
        <v>0</v>
      </c>
      <c r="R12" s="12">
        <v>284760</v>
      </c>
      <c r="S12" s="12"/>
      <c r="T12" s="10"/>
    </row>
    <row r="13" spans="1:20">
      <c r="A13" s="13" t="s">
        <v>27</v>
      </c>
      <c r="B13" s="12">
        <v>456</v>
      </c>
      <c r="C13" s="12">
        <v>527</v>
      </c>
      <c r="D13" s="12">
        <v>1509</v>
      </c>
      <c r="E13" s="12">
        <v>1230</v>
      </c>
      <c r="F13" s="12">
        <v>234</v>
      </c>
      <c r="G13" s="12">
        <v>51</v>
      </c>
      <c r="H13" s="12">
        <v>26</v>
      </c>
      <c r="I13" s="12">
        <v>13</v>
      </c>
      <c r="J13" s="12">
        <v>4</v>
      </c>
      <c r="K13" s="12">
        <v>1</v>
      </c>
      <c r="L13" s="12">
        <v>1</v>
      </c>
      <c r="M13" s="12">
        <v>0</v>
      </c>
      <c r="N13" s="12">
        <v>0</v>
      </c>
      <c r="O13" s="12">
        <v>0</v>
      </c>
      <c r="P13" s="12">
        <v>0</v>
      </c>
      <c r="Q13" s="12">
        <v>0</v>
      </c>
      <c r="R13" s="12">
        <v>9</v>
      </c>
      <c r="S13" s="12">
        <v>4061</v>
      </c>
      <c r="T13" s="10">
        <v>1.8383218353341661E-2</v>
      </c>
    </row>
    <row r="14" spans="1:20">
      <c r="A14" s="9" t="s">
        <v>2</v>
      </c>
      <c r="B14" s="12">
        <v>136800</v>
      </c>
      <c r="C14" s="12">
        <v>197625</v>
      </c>
      <c r="D14" s="12">
        <v>746955</v>
      </c>
      <c r="E14" s="12">
        <v>756450</v>
      </c>
      <c r="F14" s="12">
        <v>171990</v>
      </c>
      <c r="G14" s="12">
        <v>43605</v>
      </c>
      <c r="H14" s="12">
        <v>25350</v>
      </c>
      <c r="I14" s="12">
        <v>14235</v>
      </c>
      <c r="J14" s="12">
        <v>4860</v>
      </c>
      <c r="K14" s="12">
        <v>1335</v>
      </c>
      <c r="L14" s="12">
        <v>1455</v>
      </c>
      <c r="M14" s="12">
        <v>0</v>
      </c>
      <c r="N14" s="12">
        <v>0</v>
      </c>
      <c r="O14" s="12">
        <v>0</v>
      </c>
      <c r="P14" s="12">
        <v>0</v>
      </c>
      <c r="Q14" s="12">
        <v>0</v>
      </c>
      <c r="R14" s="12">
        <v>28350</v>
      </c>
      <c r="S14" s="12"/>
      <c r="T14" s="10"/>
    </row>
    <row r="15" spans="1:20">
      <c r="A15" s="9" t="s">
        <v>3</v>
      </c>
      <c r="B15" s="12">
        <v>173280</v>
      </c>
      <c r="C15" s="12">
        <v>250325</v>
      </c>
      <c r="D15" s="12">
        <v>946143</v>
      </c>
      <c r="E15" s="12">
        <v>958170</v>
      </c>
      <c r="F15" s="12">
        <v>217854</v>
      </c>
      <c r="G15" s="12">
        <v>55233</v>
      </c>
      <c r="H15" s="12">
        <v>32110</v>
      </c>
      <c r="I15" s="12">
        <v>18031</v>
      </c>
      <c r="J15" s="12">
        <v>6156</v>
      </c>
      <c r="K15" s="12">
        <v>1691</v>
      </c>
      <c r="L15" s="12">
        <v>1843</v>
      </c>
      <c r="M15" s="12">
        <v>0</v>
      </c>
      <c r="N15" s="12">
        <v>0</v>
      </c>
      <c r="O15" s="12">
        <v>0</v>
      </c>
      <c r="P15" s="12">
        <v>0</v>
      </c>
      <c r="Q15" s="12">
        <v>0</v>
      </c>
      <c r="R15" s="12">
        <v>35280</v>
      </c>
      <c r="S15" s="12"/>
      <c r="T15" s="10"/>
    </row>
    <row r="16" spans="1:20">
      <c r="A16" s="9" t="s">
        <v>4</v>
      </c>
      <c r="B16" s="12">
        <v>948480</v>
      </c>
      <c r="C16" s="12">
        <v>1370200</v>
      </c>
      <c r="D16" s="12">
        <v>5178888</v>
      </c>
      <c r="E16" s="12">
        <v>5244720</v>
      </c>
      <c r="F16" s="12">
        <v>1192464</v>
      </c>
      <c r="G16" s="12">
        <v>302328</v>
      </c>
      <c r="H16" s="12">
        <v>175760</v>
      </c>
      <c r="I16" s="12">
        <v>98696</v>
      </c>
      <c r="J16" s="12">
        <v>33696</v>
      </c>
      <c r="K16" s="12">
        <v>9256</v>
      </c>
      <c r="L16" s="12">
        <v>10088</v>
      </c>
      <c r="M16" s="12">
        <v>0</v>
      </c>
      <c r="N16" s="12">
        <v>0</v>
      </c>
      <c r="O16" s="12">
        <v>0</v>
      </c>
      <c r="P16" s="12">
        <v>0</v>
      </c>
      <c r="Q16" s="12">
        <v>0</v>
      </c>
      <c r="R16" s="12">
        <v>142380</v>
      </c>
      <c r="S16" s="12"/>
      <c r="T16" s="10"/>
    </row>
    <row r="17" spans="1:20">
      <c r="A17" s="13" t="s">
        <v>28</v>
      </c>
      <c r="B17" s="12">
        <v>198</v>
      </c>
      <c r="C17" s="12">
        <v>433</v>
      </c>
      <c r="D17" s="12">
        <v>997</v>
      </c>
      <c r="E17" s="12">
        <v>467</v>
      </c>
      <c r="F17" s="12">
        <v>95</v>
      </c>
      <c r="G17" s="12">
        <v>27</v>
      </c>
      <c r="H17" s="12">
        <v>17</v>
      </c>
      <c r="I17" s="12">
        <v>6</v>
      </c>
      <c r="J17" s="12">
        <v>1</v>
      </c>
      <c r="K17" s="12">
        <v>1</v>
      </c>
      <c r="L17" s="12">
        <v>2</v>
      </c>
      <c r="M17" s="12">
        <v>0</v>
      </c>
      <c r="N17" s="12">
        <v>1</v>
      </c>
      <c r="O17" s="12">
        <v>0</v>
      </c>
      <c r="P17" s="12">
        <v>0</v>
      </c>
      <c r="Q17" s="12">
        <v>0</v>
      </c>
      <c r="R17" s="12">
        <v>2</v>
      </c>
      <c r="S17" s="12">
        <v>2247</v>
      </c>
      <c r="T17" s="10">
        <v>1.01716551686675E-2</v>
      </c>
    </row>
    <row r="18" spans="1:20">
      <c r="A18" s="9" t="s">
        <v>2</v>
      </c>
      <c r="B18" s="12">
        <v>59400</v>
      </c>
      <c r="C18" s="12">
        <v>162375</v>
      </c>
      <c r="D18" s="12">
        <v>493515</v>
      </c>
      <c r="E18" s="12">
        <v>287205</v>
      </c>
      <c r="F18" s="12">
        <v>69825</v>
      </c>
      <c r="G18" s="12">
        <v>23085</v>
      </c>
      <c r="H18" s="12">
        <v>16575</v>
      </c>
      <c r="I18" s="12">
        <v>6570</v>
      </c>
      <c r="J18" s="12">
        <v>1215</v>
      </c>
      <c r="K18" s="12">
        <v>1335</v>
      </c>
      <c r="L18" s="12">
        <v>2910</v>
      </c>
      <c r="M18" s="12">
        <v>0</v>
      </c>
      <c r="N18" s="12">
        <v>2034</v>
      </c>
      <c r="O18" s="12">
        <v>0</v>
      </c>
      <c r="P18" s="12">
        <v>0</v>
      </c>
      <c r="Q18" s="12">
        <v>0</v>
      </c>
      <c r="R18" s="12">
        <v>6300</v>
      </c>
      <c r="S18" s="12"/>
      <c r="T18" s="10"/>
    </row>
    <row r="19" spans="1:20">
      <c r="A19" s="9" t="s">
        <v>3</v>
      </c>
      <c r="B19" s="12">
        <v>75240</v>
      </c>
      <c r="C19" s="12">
        <v>205675</v>
      </c>
      <c r="D19" s="12">
        <v>625119</v>
      </c>
      <c r="E19" s="12">
        <v>363793</v>
      </c>
      <c r="F19" s="12">
        <v>88445</v>
      </c>
      <c r="G19" s="12">
        <v>29241</v>
      </c>
      <c r="H19" s="12">
        <v>20995</v>
      </c>
      <c r="I19" s="12">
        <v>8322</v>
      </c>
      <c r="J19" s="12">
        <v>1539</v>
      </c>
      <c r="K19" s="12">
        <v>1691</v>
      </c>
      <c r="L19" s="12">
        <v>3686</v>
      </c>
      <c r="M19" s="12">
        <v>0</v>
      </c>
      <c r="N19" s="12">
        <v>2542.5</v>
      </c>
      <c r="O19" s="12">
        <v>0</v>
      </c>
      <c r="P19" s="12">
        <v>0</v>
      </c>
      <c r="Q19" s="12">
        <v>0</v>
      </c>
      <c r="R19" s="12">
        <v>7840</v>
      </c>
      <c r="S19" s="12"/>
      <c r="T19" s="10"/>
    </row>
    <row r="20" spans="1:20">
      <c r="A20" s="9" t="s">
        <v>4</v>
      </c>
      <c r="B20" s="12">
        <v>411840</v>
      </c>
      <c r="C20" s="12">
        <v>1125800</v>
      </c>
      <c r="D20" s="12">
        <v>3421704</v>
      </c>
      <c r="E20" s="12">
        <v>1991288</v>
      </c>
      <c r="F20" s="12">
        <v>484120</v>
      </c>
      <c r="G20" s="12">
        <v>160056</v>
      </c>
      <c r="H20" s="12">
        <v>114920</v>
      </c>
      <c r="I20" s="12">
        <v>45552</v>
      </c>
      <c r="J20" s="12">
        <v>8424</v>
      </c>
      <c r="K20" s="12">
        <v>9256</v>
      </c>
      <c r="L20" s="12">
        <v>20176</v>
      </c>
      <c r="M20" s="12">
        <v>0</v>
      </c>
      <c r="N20" s="12">
        <v>12147.5</v>
      </c>
      <c r="O20" s="12">
        <v>0</v>
      </c>
      <c r="P20" s="12">
        <v>0</v>
      </c>
      <c r="Q20" s="12">
        <v>0</v>
      </c>
      <c r="R20" s="12">
        <v>31640</v>
      </c>
      <c r="S20" s="12"/>
      <c r="T20" s="10"/>
    </row>
    <row r="21" spans="1:20">
      <c r="A21" s="13" t="s">
        <v>29</v>
      </c>
      <c r="B21" s="12">
        <v>370</v>
      </c>
      <c r="C21" s="12">
        <v>1075</v>
      </c>
      <c r="D21" s="12">
        <v>1562</v>
      </c>
      <c r="E21" s="12">
        <v>1014</v>
      </c>
      <c r="F21" s="12">
        <v>366</v>
      </c>
      <c r="G21" s="12">
        <v>129</v>
      </c>
      <c r="H21" s="12">
        <v>53</v>
      </c>
      <c r="I21" s="12">
        <v>23</v>
      </c>
      <c r="J21" s="12">
        <v>9</v>
      </c>
      <c r="K21" s="12">
        <v>3</v>
      </c>
      <c r="L21" s="12">
        <v>3</v>
      </c>
      <c r="M21" s="12">
        <v>0</v>
      </c>
      <c r="N21" s="12">
        <v>0</v>
      </c>
      <c r="O21" s="12">
        <v>1</v>
      </c>
      <c r="P21" s="12">
        <v>1</v>
      </c>
      <c r="Q21" s="12">
        <v>0</v>
      </c>
      <c r="R21" s="12">
        <v>8</v>
      </c>
      <c r="S21" s="12">
        <v>4617</v>
      </c>
      <c r="T21" s="10">
        <v>2.0900103210386226E-2</v>
      </c>
    </row>
    <row r="22" spans="1:20">
      <c r="A22" s="9" t="s">
        <v>2</v>
      </c>
      <c r="B22" s="12">
        <v>111000</v>
      </c>
      <c r="C22" s="12">
        <v>403125</v>
      </c>
      <c r="D22" s="12">
        <v>773190</v>
      </c>
      <c r="E22" s="12">
        <v>623610</v>
      </c>
      <c r="F22" s="12">
        <v>269010</v>
      </c>
      <c r="G22" s="12">
        <v>110295</v>
      </c>
      <c r="H22" s="12">
        <v>51675</v>
      </c>
      <c r="I22" s="12">
        <v>25185</v>
      </c>
      <c r="J22" s="12">
        <v>10935</v>
      </c>
      <c r="K22" s="12">
        <v>4005</v>
      </c>
      <c r="L22" s="12">
        <v>4365</v>
      </c>
      <c r="M22" s="12">
        <v>0</v>
      </c>
      <c r="N22" s="12">
        <v>0</v>
      </c>
      <c r="O22" s="12">
        <v>2541</v>
      </c>
      <c r="P22" s="12">
        <v>2709</v>
      </c>
      <c r="Q22" s="12">
        <v>0</v>
      </c>
      <c r="R22" s="12">
        <v>25200</v>
      </c>
      <c r="S22" s="12"/>
      <c r="T22" s="10"/>
    </row>
    <row r="23" spans="1:20">
      <c r="A23" s="9" t="s">
        <v>3</v>
      </c>
      <c r="B23" s="12">
        <v>140600</v>
      </c>
      <c r="C23" s="12">
        <v>510625</v>
      </c>
      <c r="D23" s="12">
        <v>979374</v>
      </c>
      <c r="E23" s="12">
        <v>789906</v>
      </c>
      <c r="F23" s="12">
        <v>340746</v>
      </c>
      <c r="G23" s="12">
        <v>139707</v>
      </c>
      <c r="H23" s="12">
        <v>65455</v>
      </c>
      <c r="I23" s="12">
        <v>31901</v>
      </c>
      <c r="J23" s="12">
        <v>13851</v>
      </c>
      <c r="K23" s="12">
        <v>5073</v>
      </c>
      <c r="L23" s="12">
        <v>5529</v>
      </c>
      <c r="M23" s="12">
        <v>0</v>
      </c>
      <c r="N23" s="12">
        <v>0</v>
      </c>
      <c r="O23" s="12">
        <v>3206.5</v>
      </c>
      <c r="P23" s="12">
        <v>3418.5</v>
      </c>
      <c r="Q23" s="12">
        <v>0</v>
      </c>
      <c r="R23" s="12">
        <v>31360</v>
      </c>
      <c r="S23" s="12"/>
      <c r="T23" s="10"/>
    </row>
    <row r="24" spans="1:20">
      <c r="A24" s="9" t="s">
        <v>4</v>
      </c>
      <c r="B24" s="12">
        <v>769600</v>
      </c>
      <c r="C24" s="12">
        <v>2795000</v>
      </c>
      <c r="D24" s="12">
        <v>5360784</v>
      </c>
      <c r="E24" s="12">
        <v>4323696</v>
      </c>
      <c r="F24" s="12">
        <v>1865136</v>
      </c>
      <c r="G24" s="12">
        <v>764712</v>
      </c>
      <c r="H24" s="12">
        <v>358280</v>
      </c>
      <c r="I24" s="12">
        <v>174616</v>
      </c>
      <c r="J24" s="12">
        <v>75816</v>
      </c>
      <c r="K24" s="12">
        <v>27768</v>
      </c>
      <c r="L24" s="12">
        <v>30264</v>
      </c>
      <c r="M24" s="12">
        <v>0</v>
      </c>
      <c r="N24" s="12">
        <v>0</v>
      </c>
      <c r="O24" s="12">
        <v>13491.5</v>
      </c>
      <c r="P24" s="12">
        <v>14383.5</v>
      </c>
      <c r="Q24" s="12">
        <v>0</v>
      </c>
      <c r="R24" s="12">
        <v>126560</v>
      </c>
      <c r="S24" s="12"/>
      <c r="T24" s="10"/>
    </row>
    <row r="25" spans="1:20">
      <c r="A25" s="13" t="s">
        <v>30</v>
      </c>
      <c r="B25" s="12">
        <v>128</v>
      </c>
      <c r="C25" s="12">
        <v>338</v>
      </c>
      <c r="D25" s="12">
        <v>584</v>
      </c>
      <c r="E25" s="12">
        <v>398</v>
      </c>
      <c r="F25" s="12">
        <v>208</v>
      </c>
      <c r="G25" s="12">
        <v>134</v>
      </c>
      <c r="H25" s="12">
        <v>74</v>
      </c>
      <c r="I25" s="12">
        <v>45</v>
      </c>
      <c r="J25" s="12">
        <v>24</v>
      </c>
      <c r="K25" s="12">
        <v>5</v>
      </c>
      <c r="L25" s="12">
        <v>4</v>
      </c>
      <c r="M25" s="12">
        <v>1</v>
      </c>
      <c r="N25" s="12">
        <v>2</v>
      </c>
      <c r="O25" s="12">
        <v>2</v>
      </c>
      <c r="P25" s="12">
        <v>0</v>
      </c>
      <c r="Q25" s="12">
        <v>0</v>
      </c>
      <c r="R25" s="12">
        <v>3</v>
      </c>
      <c r="S25" s="12">
        <v>1950</v>
      </c>
      <c r="T25" s="10">
        <v>8.8272040849584447E-3</v>
      </c>
    </row>
    <row r="26" spans="1:20">
      <c r="A26" s="9" t="s">
        <v>2</v>
      </c>
      <c r="B26" s="12">
        <v>38400</v>
      </c>
      <c r="C26" s="12">
        <v>126750</v>
      </c>
      <c r="D26" s="12">
        <v>289080</v>
      </c>
      <c r="E26" s="12">
        <v>244770</v>
      </c>
      <c r="F26" s="12">
        <v>152880</v>
      </c>
      <c r="G26" s="12">
        <v>114570</v>
      </c>
      <c r="H26" s="12">
        <v>72150</v>
      </c>
      <c r="I26" s="12">
        <v>49275</v>
      </c>
      <c r="J26" s="12">
        <v>29160</v>
      </c>
      <c r="K26" s="12">
        <v>6675</v>
      </c>
      <c r="L26" s="12">
        <v>5820</v>
      </c>
      <c r="M26" s="12">
        <v>1732.5</v>
      </c>
      <c r="N26" s="12">
        <v>4068</v>
      </c>
      <c r="O26" s="12">
        <v>5082</v>
      </c>
      <c r="P26" s="12">
        <v>0</v>
      </c>
      <c r="Q26" s="12">
        <v>0</v>
      </c>
      <c r="R26" s="12">
        <v>9450</v>
      </c>
      <c r="S26" s="12"/>
      <c r="T26" s="10"/>
    </row>
    <row r="27" spans="1:20">
      <c r="A27" s="9" t="s">
        <v>3</v>
      </c>
      <c r="B27" s="12">
        <v>48640</v>
      </c>
      <c r="C27" s="12">
        <v>160550</v>
      </c>
      <c r="D27" s="12">
        <v>366168</v>
      </c>
      <c r="E27" s="12">
        <v>310042</v>
      </c>
      <c r="F27" s="12">
        <v>193648</v>
      </c>
      <c r="G27" s="12">
        <v>145122</v>
      </c>
      <c r="H27" s="12">
        <v>91390</v>
      </c>
      <c r="I27" s="12">
        <v>62415</v>
      </c>
      <c r="J27" s="12">
        <v>36936</v>
      </c>
      <c r="K27" s="12">
        <v>8455</v>
      </c>
      <c r="L27" s="12">
        <v>7372</v>
      </c>
      <c r="M27" s="12">
        <v>2205</v>
      </c>
      <c r="N27" s="12">
        <v>5085</v>
      </c>
      <c r="O27" s="12">
        <v>6413</v>
      </c>
      <c r="P27" s="12">
        <v>0</v>
      </c>
      <c r="Q27" s="12">
        <v>0</v>
      </c>
      <c r="R27" s="12">
        <v>11760</v>
      </c>
      <c r="S27" s="12"/>
      <c r="T27" s="10"/>
    </row>
    <row r="28" spans="1:20">
      <c r="A28" s="9" t="s">
        <v>4</v>
      </c>
      <c r="B28" s="12">
        <v>266240</v>
      </c>
      <c r="C28" s="12">
        <v>878800</v>
      </c>
      <c r="D28" s="12">
        <v>2004288</v>
      </c>
      <c r="E28" s="12">
        <v>1697072</v>
      </c>
      <c r="F28" s="12">
        <v>1059968</v>
      </c>
      <c r="G28" s="12">
        <v>794352</v>
      </c>
      <c r="H28" s="12">
        <v>500240</v>
      </c>
      <c r="I28" s="12">
        <v>341640</v>
      </c>
      <c r="J28" s="12">
        <v>202176</v>
      </c>
      <c r="K28" s="12">
        <v>46280</v>
      </c>
      <c r="L28" s="12">
        <v>40352</v>
      </c>
      <c r="M28" s="12">
        <v>11130</v>
      </c>
      <c r="N28" s="12">
        <v>24295</v>
      </c>
      <c r="O28" s="12">
        <v>26983</v>
      </c>
      <c r="P28" s="12">
        <v>0</v>
      </c>
      <c r="Q28" s="12">
        <v>0</v>
      </c>
      <c r="R28" s="12">
        <v>47460</v>
      </c>
      <c r="S28" s="12"/>
      <c r="T28" s="10"/>
    </row>
    <row r="29" spans="1:20">
      <c r="A29" s="13" t="s">
        <v>31</v>
      </c>
      <c r="B29" s="12">
        <v>5041</v>
      </c>
      <c r="C29" s="12">
        <v>5017</v>
      </c>
      <c r="D29" s="12">
        <v>9194</v>
      </c>
      <c r="E29" s="12">
        <v>10718</v>
      </c>
      <c r="F29" s="12">
        <v>4359</v>
      </c>
      <c r="G29" s="12">
        <v>1487</v>
      </c>
      <c r="H29" s="12">
        <v>813</v>
      </c>
      <c r="I29" s="12">
        <v>498</v>
      </c>
      <c r="J29" s="12">
        <v>282</v>
      </c>
      <c r="K29" s="12">
        <v>94</v>
      </c>
      <c r="L29" s="12">
        <v>69</v>
      </c>
      <c r="M29" s="12">
        <v>27</v>
      </c>
      <c r="N29" s="12">
        <v>17</v>
      </c>
      <c r="O29" s="12">
        <v>11</v>
      </c>
      <c r="P29" s="12">
        <v>7</v>
      </c>
      <c r="Q29" s="12">
        <v>3</v>
      </c>
      <c r="R29" s="12">
        <v>38</v>
      </c>
      <c r="S29" s="12">
        <v>37675</v>
      </c>
      <c r="T29" s="10">
        <v>0.17054610969272277</v>
      </c>
    </row>
    <row r="30" spans="1:20">
      <c r="A30" s="9" t="s">
        <v>2</v>
      </c>
      <c r="B30" s="12">
        <v>1512300</v>
      </c>
      <c r="C30" s="12">
        <v>1881375</v>
      </c>
      <c r="D30" s="12">
        <v>4551030</v>
      </c>
      <c r="E30" s="12">
        <v>6591570</v>
      </c>
      <c r="F30" s="12">
        <v>3203865</v>
      </c>
      <c r="G30" s="12">
        <v>1271385</v>
      </c>
      <c r="H30" s="12">
        <v>792675</v>
      </c>
      <c r="I30" s="12">
        <v>545310</v>
      </c>
      <c r="J30" s="12">
        <v>342630</v>
      </c>
      <c r="K30" s="12">
        <v>125490</v>
      </c>
      <c r="L30" s="12">
        <v>100395</v>
      </c>
      <c r="M30" s="12">
        <v>46777.5</v>
      </c>
      <c r="N30" s="12">
        <v>34578</v>
      </c>
      <c r="O30" s="12">
        <v>27951</v>
      </c>
      <c r="P30" s="12">
        <v>18963</v>
      </c>
      <c r="Q30" s="12">
        <v>8631</v>
      </c>
      <c r="R30" s="12">
        <v>119700</v>
      </c>
      <c r="S30" s="12"/>
      <c r="T30" s="10"/>
    </row>
    <row r="31" spans="1:20">
      <c r="A31" s="9" t="s">
        <v>3</v>
      </c>
      <c r="B31" s="12">
        <v>1915580</v>
      </c>
      <c r="C31" s="12">
        <v>2383075</v>
      </c>
      <c r="D31" s="12">
        <v>5764638</v>
      </c>
      <c r="E31" s="12">
        <v>8349322</v>
      </c>
      <c r="F31" s="12">
        <v>4058229</v>
      </c>
      <c r="G31" s="12">
        <v>1610421</v>
      </c>
      <c r="H31" s="12">
        <v>1004055</v>
      </c>
      <c r="I31" s="12">
        <v>690726</v>
      </c>
      <c r="J31" s="12">
        <v>433998</v>
      </c>
      <c r="K31" s="12">
        <v>158954</v>
      </c>
      <c r="L31" s="12">
        <v>127167</v>
      </c>
      <c r="M31" s="12">
        <v>59535</v>
      </c>
      <c r="N31" s="12">
        <v>43222.5</v>
      </c>
      <c r="O31" s="12">
        <v>35271.5</v>
      </c>
      <c r="P31" s="12">
        <v>23929.5</v>
      </c>
      <c r="Q31" s="12">
        <v>10891.5</v>
      </c>
      <c r="R31" s="12">
        <v>148960</v>
      </c>
      <c r="S31" s="12"/>
      <c r="T31" s="10"/>
    </row>
    <row r="32" spans="1:20">
      <c r="A32" s="9" t="s">
        <v>4</v>
      </c>
      <c r="B32" s="12">
        <v>10485280</v>
      </c>
      <c r="C32" s="12">
        <v>13044200</v>
      </c>
      <c r="D32" s="12">
        <v>31553808</v>
      </c>
      <c r="E32" s="12">
        <v>45701552</v>
      </c>
      <c r="F32" s="12">
        <v>22213464</v>
      </c>
      <c r="G32" s="12">
        <v>8814936</v>
      </c>
      <c r="H32" s="12">
        <v>5495880</v>
      </c>
      <c r="I32" s="12">
        <v>3780816</v>
      </c>
      <c r="J32" s="12">
        <v>2375568</v>
      </c>
      <c r="K32" s="12">
        <v>870064</v>
      </c>
      <c r="L32" s="12">
        <v>696072</v>
      </c>
      <c r="M32" s="12">
        <v>300510</v>
      </c>
      <c r="N32" s="12">
        <v>206507.5</v>
      </c>
      <c r="O32" s="12">
        <v>148406.5</v>
      </c>
      <c r="P32" s="12">
        <v>100684.5</v>
      </c>
      <c r="Q32" s="12">
        <v>45826.5</v>
      </c>
      <c r="R32" s="12">
        <v>601160</v>
      </c>
      <c r="S32" s="12"/>
      <c r="T32" s="10"/>
    </row>
    <row r="33" spans="1:20">
      <c r="A33" s="13" t="s">
        <v>32</v>
      </c>
      <c r="B33" s="12">
        <v>823</v>
      </c>
      <c r="C33" s="12">
        <v>1374</v>
      </c>
      <c r="D33" s="12">
        <v>2839</v>
      </c>
      <c r="E33" s="12">
        <v>2013</v>
      </c>
      <c r="F33" s="12">
        <v>721</v>
      </c>
      <c r="G33" s="12">
        <v>404</v>
      </c>
      <c r="H33" s="12">
        <v>220</v>
      </c>
      <c r="I33" s="12">
        <v>155</v>
      </c>
      <c r="J33" s="12">
        <v>79</v>
      </c>
      <c r="K33" s="12">
        <v>31</v>
      </c>
      <c r="L33" s="12">
        <v>18</v>
      </c>
      <c r="M33" s="12">
        <v>7</v>
      </c>
      <c r="N33" s="12">
        <v>4</v>
      </c>
      <c r="O33" s="12">
        <v>1</v>
      </c>
      <c r="P33" s="12">
        <v>1</v>
      </c>
      <c r="Q33" s="12">
        <v>0</v>
      </c>
      <c r="R33" s="12">
        <v>17</v>
      </c>
      <c r="S33" s="12">
        <v>8707</v>
      </c>
      <c r="T33" s="10">
        <v>3.9414597932170857E-2</v>
      </c>
    </row>
    <row r="34" spans="1:20">
      <c r="A34" s="9" t="s">
        <v>2</v>
      </c>
      <c r="B34" s="12">
        <v>246900</v>
      </c>
      <c r="C34" s="12">
        <v>515250</v>
      </c>
      <c r="D34" s="12">
        <v>1405305</v>
      </c>
      <c r="E34" s="12">
        <v>1237995</v>
      </c>
      <c r="F34" s="12">
        <v>529935</v>
      </c>
      <c r="G34" s="12">
        <v>345420</v>
      </c>
      <c r="H34" s="12">
        <v>214500</v>
      </c>
      <c r="I34" s="12">
        <v>169725</v>
      </c>
      <c r="J34" s="12">
        <v>95985</v>
      </c>
      <c r="K34" s="12">
        <v>41385</v>
      </c>
      <c r="L34" s="12">
        <v>26190</v>
      </c>
      <c r="M34" s="12">
        <v>12127.5</v>
      </c>
      <c r="N34" s="12">
        <v>8136</v>
      </c>
      <c r="O34" s="12">
        <v>2541</v>
      </c>
      <c r="P34" s="12">
        <v>2709</v>
      </c>
      <c r="Q34" s="12">
        <v>0</v>
      </c>
      <c r="R34" s="12">
        <v>53550</v>
      </c>
      <c r="S34" s="12"/>
      <c r="T34" s="10"/>
    </row>
    <row r="35" spans="1:20">
      <c r="A35" s="9" t="s">
        <v>3</v>
      </c>
      <c r="B35" s="12">
        <v>312740</v>
      </c>
      <c r="C35" s="12">
        <v>652650</v>
      </c>
      <c r="D35" s="12">
        <v>1780053</v>
      </c>
      <c r="E35" s="12">
        <v>1568127</v>
      </c>
      <c r="F35" s="12">
        <v>671251</v>
      </c>
      <c r="G35" s="12">
        <v>437532</v>
      </c>
      <c r="H35" s="12">
        <v>271700</v>
      </c>
      <c r="I35" s="12">
        <v>214985</v>
      </c>
      <c r="J35" s="12">
        <v>121581</v>
      </c>
      <c r="K35" s="12">
        <v>52421</v>
      </c>
      <c r="L35" s="12">
        <v>33174</v>
      </c>
      <c r="M35" s="12">
        <v>15435</v>
      </c>
      <c r="N35" s="12">
        <v>10170</v>
      </c>
      <c r="O35" s="12">
        <v>3206.5</v>
      </c>
      <c r="P35" s="12">
        <v>3418.5</v>
      </c>
      <c r="Q35" s="12">
        <v>0</v>
      </c>
      <c r="R35" s="12">
        <v>66640</v>
      </c>
      <c r="S35" s="12"/>
      <c r="T35" s="10"/>
    </row>
    <row r="36" spans="1:20">
      <c r="A36" s="9" t="s">
        <v>4</v>
      </c>
      <c r="B36" s="12">
        <v>1711840</v>
      </c>
      <c r="C36" s="12">
        <v>3572400</v>
      </c>
      <c r="D36" s="12">
        <v>9743448</v>
      </c>
      <c r="E36" s="12">
        <v>8583432</v>
      </c>
      <c r="F36" s="12">
        <v>3674216</v>
      </c>
      <c r="G36" s="12">
        <v>2394912</v>
      </c>
      <c r="H36" s="12">
        <v>1487200</v>
      </c>
      <c r="I36" s="12">
        <v>1176760</v>
      </c>
      <c r="J36" s="12">
        <v>665496</v>
      </c>
      <c r="K36" s="12">
        <v>286936</v>
      </c>
      <c r="L36" s="12">
        <v>181584</v>
      </c>
      <c r="M36" s="12">
        <v>77910</v>
      </c>
      <c r="N36" s="12">
        <v>48590</v>
      </c>
      <c r="O36" s="12">
        <v>13491.5</v>
      </c>
      <c r="P36" s="12">
        <v>14383.5</v>
      </c>
      <c r="Q36" s="12">
        <v>0</v>
      </c>
      <c r="R36" s="12">
        <v>268940</v>
      </c>
      <c r="S36" s="12"/>
      <c r="T36" s="10"/>
    </row>
    <row r="37" spans="1:20">
      <c r="A37" s="13" t="s">
        <v>33</v>
      </c>
      <c r="B37" s="12">
        <v>176</v>
      </c>
      <c r="C37" s="12">
        <v>308</v>
      </c>
      <c r="D37" s="12">
        <v>956</v>
      </c>
      <c r="E37" s="12">
        <v>609</v>
      </c>
      <c r="F37" s="12">
        <v>158</v>
      </c>
      <c r="G37" s="12">
        <v>31</v>
      </c>
      <c r="H37" s="12">
        <v>10</v>
      </c>
      <c r="I37" s="12">
        <v>4</v>
      </c>
      <c r="J37" s="12">
        <v>1</v>
      </c>
      <c r="K37" s="12">
        <v>0</v>
      </c>
      <c r="L37" s="12">
        <v>0</v>
      </c>
      <c r="M37" s="12">
        <v>0</v>
      </c>
      <c r="N37" s="12">
        <v>0</v>
      </c>
      <c r="O37" s="12">
        <v>1</v>
      </c>
      <c r="P37" s="12">
        <v>0</v>
      </c>
      <c r="Q37" s="12">
        <v>0</v>
      </c>
      <c r="R37" s="12">
        <v>1</v>
      </c>
      <c r="S37" s="12">
        <v>2255</v>
      </c>
      <c r="T37" s="10">
        <v>1.0207869339272457E-2</v>
      </c>
    </row>
    <row r="38" spans="1:20">
      <c r="A38" s="9" t="s">
        <v>2</v>
      </c>
      <c r="B38" s="12">
        <v>52800</v>
      </c>
      <c r="C38" s="12">
        <v>115500</v>
      </c>
      <c r="D38" s="12">
        <v>473220</v>
      </c>
      <c r="E38" s="12">
        <v>374535</v>
      </c>
      <c r="F38" s="12">
        <v>116130</v>
      </c>
      <c r="G38" s="12">
        <v>26505</v>
      </c>
      <c r="H38" s="12">
        <v>9750</v>
      </c>
      <c r="I38" s="12">
        <v>4380</v>
      </c>
      <c r="J38" s="12">
        <v>1215</v>
      </c>
      <c r="K38" s="12">
        <v>0</v>
      </c>
      <c r="L38" s="12">
        <v>0</v>
      </c>
      <c r="M38" s="12">
        <v>0</v>
      </c>
      <c r="N38" s="12">
        <v>0</v>
      </c>
      <c r="O38" s="12">
        <v>2541</v>
      </c>
      <c r="P38" s="12">
        <v>0</v>
      </c>
      <c r="Q38" s="12">
        <v>0</v>
      </c>
      <c r="R38" s="12">
        <v>3150</v>
      </c>
      <c r="S38" s="12"/>
      <c r="T38" s="10"/>
    </row>
    <row r="39" spans="1:20">
      <c r="A39" s="9" t="s">
        <v>3</v>
      </c>
      <c r="B39" s="12">
        <v>66880</v>
      </c>
      <c r="C39" s="12">
        <v>146300</v>
      </c>
      <c r="D39" s="12">
        <v>599412</v>
      </c>
      <c r="E39" s="12">
        <v>474411</v>
      </c>
      <c r="F39" s="12">
        <v>147098</v>
      </c>
      <c r="G39" s="12">
        <v>33573</v>
      </c>
      <c r="H39" s="12">
        <v>12350</v>
      </c>
      <c r="I39" s="12">
        <v>5548</v>
      </c>
      <c r="J39" s="12">
        <v>1539</v>
      </c>
      <c r="K39" s="12">
        <v>0</v>
      </c>
      <c r="L39" s="12">
        <v>0</v>
      </c>
      <c r="M39" s="12">
        <v>0</v>
      </c>
      <c r="N39" s="12">
        <v>0</v>
      </c>
      <c r="O39" s="12">
        <v>3206.5</v>
      </c>
      <c r="P39" s="12">
        <v>0</v>
      </c>
      <c r="Q39" s="12">
        <v>0</v>
      </c>
      <c r="R39" s="12">
        <v>3920</v>
      </c>
      <c r="S39" s="12"/>
      <c r="T39" s="10"/>
    </row>
    <row r="40" spans="1:20">
      <c r="A40" s="9" t="s">
        <v>4</v>
      </c>
      <c r="B40" s="12">
        <v>366080</v>
      </c>
      <c r="C40" s="12">
        <v>800800</v>
      </c>
      <c r="D40" s="12">
        <v>3280992</v>
      </c>
      <c r="E40" s="12">
        <v>2596776</v>
      </c>
      <c r="F40" s="12">
        <v>805168</v>
      </c>
      <c r="G40" s="12">
        <v>183768</v>
      </c>
      <c r="H40" s="12">
        <v>67600</v>
      </c>
      <c r="I40" s="12">
        <v>30368</v>
      </c>
      <c r="J40" s="12">
        <v>8424</v>
      </c>
      <c r="K40" s="12">
        <v>0</v>
      </c>
      <c r="L40" s="12">
        <v>0</v>
      </c>
      <c r="M40" s="12">
        <v>0</v>
      </c>
      <c r="N40" s="12">
        <v>0</v>
      </c>
      <c r="O40" s="12">
        <v>13491.5</v>
      </c>
      <c r="P40" s="12">
        <v>0</v>
      </c>
      <c r="Q40" s="12">
        <v>0</v>
      </c>
      <c r="R40" s="12">
        <v>15820</v>
      </c>
      <c r="S40" s="12"/>
      <c r="T40" s="10"/>
    </row>
    <row r="41" spans="1:20">
      <c r="A41" s="13" t="s">
        <v>34</v>
      </c>
      <c r="B41" s="12">
        <v>477</v>
      </c>
      <c r="C41" s="12">
        <v>633</v>
      </c>
      <c r="D41" s="12">
        <v>1391</v>
      </c>
      <c r="E41" s="12">
        <v>913</v>
      </c>
      <c r="F41" s="12">
        <v>206</v>
      </c>
      <c r="G41" s="12">
        <v>63</v>
      </c>
      <c r="H41" s="12">
        <v>36</v>
      </c>
      <c r="I41" s="12">
        <v>18</v>
      </c>
      <c r="J41" s="12">
        <v>10</v>
      </c>
      <c r="K41" s="12">
        <v>3</v>
      </c>
      <c r="L41" s="12">
        <v>6</v>
      </c>
      <c r="M41" s="12">
        <v>0</v>
      </c>
      <c r="N41" s="12">
        <v>0</v>
      </c>
      <c r="O41" s="12">
        <v>1</v>
      </c>
      <c r="P41" s="12">
        <v>0</v>
      </c>
      <c r="Q41" s="12">
        <v>0</v>
      </c>
      <c r="R41" s="12">
        <v>3</v>
      </c>
      <c r="S41" s="12">
        <v>3760</v>
      </c>
      <c r="T41" s="10">
        <v>1.7020660184330128E-2</v>
      </c>
    </row>
    <row r="42" spans="1:20">
      <c r="A42" s="9" t="s">
        <v>2</v>
      </c>
      <c r="B42" s="12">
        <v>143100</v>
      </c>
      <c r="C42" s="12">
        <v>237375</v>
      </c>
      <c r="D42" s="12">
        <v>688545</v>
      </c>
      <c r="E42" s="12">
        <v>561495</v>
      </c>
      <c r="F42" s="12">
        <v>151410</v>
      </c>
      <c r="G42" s="12">
        <v>53865</v>
      </c>
      <c r="H42" s="12">
        <v>35100</v>
      </c>
      <c r="I42" s="12">
        <v>19710</v>
      </c>
      <c r="J42" s="12">
        <v>12150</v>
      </c>
      <c r="K42" s="12">
        <v>4005</v>
      </c>
      <c r="L42" s="12">
        <v>8730</v>
      </c>
      <c r="M42" s="12">
        <v>0</v>
      </c>
      <c r="N42" s="12">
        <v>0</v>
      </c>
      <c r="O42" s="12">
        <v>2541</v>
      </c>
      <c r="P42" s="12">
        <v>0</v>
      </c>
      <c r="Q42" s="12">
        <v>0</v>
      </c>
      <c r="R42" s="12">
        <v>9450</v>
      </c>
      <c r="S42" s="12"/>
      <c r="T42" s="10"/>
    </row>
    <row r="43" spans="1:20">
      <c r="A43" s="9" t="s">
        <v>3</v>
      </c>
      <c r="B43" s="12">
        <v>181260</v>
      </c>
      <c r="C43" s="12">
        <v>300675</v>
      </c>
      <c r="D43" s="12">
        <v>872157</v>
      </c>
      <c r="E43" s="12">
        <v>711227</v>
      </c>
      <c r="F43" s="12">
        <v>191786</v>
      </c>
      <c r="G43" s="12">
        <v>68229</v>
      </c>
      <c r="H43" s="12">
        <v>44460</v>
      </c>
      <c r="I43" s="12">
        <v>24966</v>
      </c>
      <c r="J43" s="12">
        <v>15390</v>
      </c>
      <c r="K43" s="12">
        <v>5073</v>
      </c>
      <c r="L43" s="12">
        <v>11058</v>
      </c>
      <c r="M43" s="12">
        <v>0</v>
      </c>
      <c r="N43" s="12">
        <v>0</v>
      </c>
      <c r="O43" s="12">
        <v>3206.5</v>
      </c>
      <c r="P43" s="12">
        <v>0</v>
      </c>
      <c r="Q43" s="12">
        <v>0</v>
      </c>
      <c r="R43" s="12">
        <v>11760</v>
      </c>
      <c r="S43" s="12"/>
      <c r="T43" s="10"/>
    </row>
    <row r="44" spans="1:20">
      <c r="A44" s="9" t="s">
        <v>4</v>
      </c>
      <c r="B44" s="12">
        <v>992160</v>
      </c>
      <c r="C44" s="12">
        <v>1645800</v>
      </c>
      <c r="D44" s="12">
        <v>4773912</v>
      </c>
      <c r="E44" s="12">
        <v>3893032</v>
      </c>
      <c r="F44" s="12">
        <v>1049776</v>
      </c>
      <c r="G44" s="12">
        <v>373464</v>
      </c>
      <c r="H44" s="12">
        <v>243360</v>
      </c>
      <c r="I44" s="12">
        <v>136656</v>
      </c>
      <c r="J44" s="12">
        <v>84240</v>
      </c>
      <c r="K44" s="12">
        <v>27768</v>
      </c>
      <c r="L44" s="12">
        <v>60528</v>
      </c>
      <c r="M44" s="12">
        <v>0</v>
      </c>
      <c r="N44" s="12">
        <v>0</v>
      </c>
      <c r="O44" s="12">
        <v>13491.5</v>
      </c>
      <c r="P44" s="12">
        <v>0</v>
      </c>
      <c r="Q44" s="12">
        <v>0</v>
      </c>
      <c r="R44" s="12">
        <v>47460</v>
      </c>
      <c r="S44" s="12"/>
      <c r="T44" s="10"/>
    </row>
    <row r="45" spans="1:20">
      <c r="A45" s="13" t="s">
        <v>35</v>
      </c>
      <c r="B45" s="12">
        <v>33</v>
      </c>
      <c r="C45" s="12">
        <v>168</v>
      </c>
      <c r="D45" s="12">
        <v>283</v>
      </c>
      <c r="E45" s="12">
        <v>201</v>
      </c>
      <c r="F45" s="12">
        <v>80</v>
      </c>
      <c r="G45" s="12">
        <v>20</v>
      </c>
      <c r="H45" s="12">
        <v>12</v>
      </c>
      <c r="I45" s="12">
        <v>9</v>
      </c>
      <c r="J45" s="12">
        <v>3</v>
      </c>
      <c r="K45" s="12">
        <v>0</v>
      </c>
      <c r="L45" s="12">
        <v>1</v>
      </c>
      <c r="M45" s="12">
        <v>0</v>
      </c>
      <c r="N45" s="12">
        <v>0</v>
      </c>
      <c r="O45" s="12">
        <v>0</v>
      </c>
      <c r="P45" s="12">
        <v>0</v>
      </c>
      <c r="Q45" s="12">
        <v>0</v>
      </c>
      <c r="R45" s="12">
        <v>1</v>
      </c>
      <c r="S45" s="12">
        <v>811</v>
      </c>
      <c r="T45" s="10">
        <v>3.6712115450775887E-3</v>
      </c>
    </row>
    <row r="46" spans="1:20">
      <c r="A46" s="9" t="s">
        <v>2</v>
      </c>
      <c r="B46" s="12">
        <v>9900</v>
      </c>
      <c r="C46" s="12">
        <v>63000</v>
      </c>
      <c r="D46" s="12">
        <v>140085</v>
      </c>
      <c r="E46" s="12">
        <v>123615</v>
      </c>
      <c r="F46" s="12">
        <v>58800</v>
      </c>
      <c r="G46" s="12">
        <v>17100</v>
      </c>
      <c r="H46" s="12">
        <v>11700</v>
      </c>
      <c r="I46" s="12">
        <v>9855</v>
      </c>
      <c r="J46" s="12">
        <v>3645</v>
      </c>
      <c r="K46" s="12">
        <v>0</v>
      </c>
      <c r="L46" s="12">
        <v>1455</v>
      </c>
      <c r="M46" s="12">
        <v>0</v>
      </c>
      <c r="N46" s="12">
        <v>0</v>
      </c>
      <c r="O46" s="12">
        <v>0</v>
      </c>
      <c r="P46" s="12">
        <v>0</v>
      </c>
      <c r="Q46" s="12">
        <v>0</v>
      </c>
      <c r="R46" s="12">
        <v>3150</v>
      </c>
      <c r="S46" s="12"/>
      <c r="T46" s="10"/>
    </row>
    <row r="47" spans="1:20">
      <c r="A47" s="9" t="s">
        <v>3</v>
      </c>
      <c r="B47" s="12">
        <v>12540</v>
      </c>
      <c r="C47" s="12">
        <v>79800</v>
      </c>
      <c r="D47" s="12">
        <v>177441</v>
      </c>
      <c r="E47" s="12">
        <v>156579</v>
      </c>
      <c r="F47" s="12">
        <v>74480</v>
      </c>
      <c r="G47" s="12">
        <v>21660</v>
      </c>
      <c r="H47" s="12">
        <v>14820</v>
      </c>
      <c r="I47" s="12">
        <v>12483</v>
      </c>
      <c r="J47" s="12">
        <v>4617</v>
      </c>
      <c r="K47" s="12">
        <v>0</v>
      </c>
      <c r="L47" s="12">
        <v>1843</v>
      </c>
      <c r="M47" s="12">
        <v>0</v>
      </c>
      <c r="N47" s="12">
        <v>0</v>
      </c>
      <c r="O47" s="12">
        <v>0</v>
      </c>
      <c r="P47" s="12">
        <v>0</v>
      </c>
      <c r="Q47" s="12">
        <v>0</v>
      </c>
      <c r="R47" s="12">
        <v>3920</v>
      </c>
      <c r="S47" s="12"/>
      <c r="T47" s="10"/>
    </row>
    <row r="48" spans="1:20">
      <c r="A48" s="9" t="s">
        <v>4</v>
      </c>
      <c r="B48" s="12">
        <v>68640</v>
      </c>
      <c r="C48" s="12">
        <v>436800</v>
      </c>
      <c r="D48" s="12">
        <v>971256</v>
      </c>
      <c r="E48" s="12">
        <v>857064</v>
      </c>
      <c r="F48" s="12">
        <v>407680</v>
      </c>
      <c r="G48" s="12">
        <v>118560</v>
      </c>
      <c r="H48" s="12">
        <v>81120</v>
      </c>
      <c r="I48" s="12">
        <v>68328</v>
      </c>
      <c r="J48" s="12">
        <v>25272</v>
      </c>
      <c r="K48" s="12">
        <v>0</v>
      </c>
      <c r="L48" s="12">
        <v>10088</v>
      </c>
      <c r="M48" s="12">
        <v>0</v>
      </c>
      <c r="N48" s="12">
        <v>0</v>
      </c>
      <c r="O48" s="12">
        <v>0</v>
      </c>
      <c r="P48" s="12">
        <v>0</v>
      </c>
      <c r="Q48" s="12">
        <v>0</v>
      </c>
      <c r="R48" s="12">
        <v>15820</v>
      </c>
      <c r="S48" s="12"/>
      <c r="T48" s="10"/>
    </row>
    <row r="49" spans="1:20">
      <c r="A49" s="13" t="s">
        <v>36</v>
      </c>
      <c r="B49" s="12">
        <v>3026</v>
      </c>
      <c r="C49" s="12">
        <v>2716</v>
      </c>
      <c r="D49" s="12">
        <v>6736</v>
      </c>
      <c r="E49" s="12">
        <v>5719</v>
      </c>
      <c r="F49" s="12">
        <v>1656</v>
      </c>
      <c r="G49" s="12">
        <v>562</v>
      </c>
      <c r="H49" s="12">
        <v>322</v>
      </c>
      <c r="I49" s="12">
        <v>168</v>
      </c>
      <c r="J49" s="12">
        <v>94</v>
      </c>
      <c r="K49" s="12">
        <v>33</v>
      </c>
      <c r="L49" s="12">
        <v>21</v>
      </c>
      <c r="M49" s="12">
        <v>7</v>
      </c>
      <c r="N49" s="12">
        <v>4</v>
      </c>
      <c r="O49" s="12">
        <v>3</v>
      </c>
      <c r="P49" s="12">
        <v>0</v>
      </c>
      <c r="Q49" s="12">
        <v>0</v>
      </c>
      <c r="R49" s="12">
        <v>71</v>
      </c>
      <c r="S49" s="12">
        <v>21138</v>
      </c>
      <c r="T49" s="10">
        <v>9.5686892280949537E-2</v>
      </c>
    </row>
    <row r="50" spans="1:20">
      <c r="A50" s="9" t="s">
        <v>2</v>
      </c>
      <c r="B50" s="12">
        <v>907800</v>
      </c>
      <c r="C50" s="12">
        <v>1018500</v>
      </c>
      <c r="D50" s="12">
        <v>3334320</v>
      </c>
      <c r="E50" s="12">
        <v>3517185</v>
      </c>
      <c r="F50" s="12">
        <v>1217160</v>
      </c>
      <c r="G50" s="12">
        <v>480510</v>
      </c>
      <c r="H50" s="12">
        <v>313950</v>
      </c>
      <c r="I50" s="12">
        <v>183960</v>
      </c>
      <c r="J50" s="12">
        <v>114210</v>
      </c>
      <c r="K50" s="12">
        <v>44055</v>
      </c>
      <c r="L50" s="12">
        <v>30555</v>
      </c>
      <c r="M50" s="12">
        <v>12127.5</v>
      </c>
      <c r="N50" s="12">
        <v>8136</v>
      </c>
      <c r="O50" s="12">
        <v>7623</v>
      </c>
      <c r="P50" s="12">
        <v>0</v>
      </c>
      <c r="Q50" s="12">
        <v>0</v>
      </c>
      <c r="R50" s="12">
        <v>223650</v>
      </c>
      <c r="S50" s="12"/>
      <c r="T50" s="10"/>
    </row>
    <row r="51" spans="1:20">
      <c r="A51" s="9" t="s">
        <v>3</v>
      </c>
      <c r="B51" s="12">
        <v>1149880</v>
      </c>
      <c r="C51" s="12">
        <v>1290100</v>
      </c>
      <c r="D51" s="12">
        <v>4223472</v>
      </c>
      <c r="E51" s="12">
        <v>4455101</v>
      </c>
      <c r="F51" s="12">
        <v>1541736</v>
      </c>
      <c r="G51" s="12">
        <v>608646</v>
      </c>
      <c r="H51" s="12">
        <v>397670</v>
      </c>
      <c r="I51" s="12">
        <v>233016</v>
      </c>
      <c r="J51" s="12">
        <v>144666</v>
      </c>
      <c r="K51" s="12">
        <v>55803</v>
      </c>
      <c r="L51" s="12">
        <v>38703</v>
      </c>
      <c r="M51" s="12">
        <v>15435</v>
      </c>
      <c r="N51" s="12">
        <v>10170</v>
      </c>
      <c r="O51" s="12">
        <v>9619.5</v>
      </c>
      <c r="P51" s="12">
        <v>0</v>
      </c>
      <c r="Q51" s="12">
        <v>0</v>
      </c>
      <c r="R51" s="12">
        <v>278320</v>
      </c>
      <c r="S51" s="12"/>
      <c r="T51" s="10"/>
    </row>
    <row r="52" spans="1:20">
      <c r="A52" s="9" t="s">
        <v>4</v>
      </c>
      <c r="B52" s="12">
        <v>6294080</v>
      </c>
      <c r="C52" s="12">
        <v>7061600</v>
      </c>
      <c r="D52" s="12">
        <v>23117952</v>
      </c>
      <c r="E52" s="12">
        <v>24385816</v>
      </c>
      <c r="F52" s="12">
        <v>8438976</v>
      </c>
      <c r="G52" s="12">
        <v>3331536</v>
      </c>
      <c r="H52" s="12">
        <v>2176720</v>
      </c>
      <c r="I52" s="12">
        <v>1275456</v>
      </c>
      <c r="J52" s="12">
        <v>791856</v>
      </c>
      <c r="K52" s="12">
        <v>305448</v>
      </c>
      <c r="L52" s="12">
        <v>211848</v>
      </c>
      <c r="M52" s="12">
        <v>77910</v>
      </c>
      <c r="N52" s="12">
        <v>48590</v>
      </c>
      <c r="O52" s="12">
        <v>40474.5</v>
      </c>
      <c r="P52" s="12">
        <v>0</v>
      </c>
      <c r="Q52" s="12">
        <v>0</v>
      </c>
      <c r="R52" s="12">
        <v>1123220</v>
      </c>
      <c r="S52" s="12"/>
      <c r="T52" s="10"/>
    </row>
    <row r="53" spans="1:20">
      <c r="A53" s="13" t="s">
        <v>37</v>
      </c>
      <c r="B53" s="12">
        <v>99</v>
      </c>
      <c r="C53" s="12">
        <v>386</v>
      </c>
      <c r="D53" s="12">
        <v>518</v>
      </c>
      <c r="E53" s="12">
        <v>466</v>
      </c>
      <c r="F53" s="12">
        <v>369</v>
      </c>
      <c r="G53" s="12">
        <v>188</v>
      </c>
      <c r="H53" s="12">
        <v>136</v>
      </c>
      <c r="I53" s="12">
        <v>53</v>
      </c>
      <c r="J53" s="12">
        <v>31</v>
      </c>
      <c r="K53" s="12">
        <v>9</v>
      </c>
      <c r="L53" s="12">
        <v>6</v>
      </c>
      <c r="M53" s="12">
        <v>3</v>
      </c>
      <c r="N53" s="12">
        <v>3</v>
      </c>
      <c r="O53" s="12">
        <v>1</v>
      </c>
      <c r="P53" s="12">
        <v>0</v>
      </c>
      <c r="Q53" s="12">
        <v>0</v>
      </c>
      <c r="R53" s="12">
        <v>3</v>
      </c>
      <c r="S53" s="12">
        <v>2271</v>
      </c>
      <c r="T53" s="10">
        <v>1.0280297680482373E-2</v>
      </c>
    </row>
    <row r="54" spans="1:20">
      <c r="A54" s="9" t="s">
        <v>2</v>
      </c>
      <c r="B54" s="12">
        <v>29700</v>
      </c>
      <c r="C54" s="12">
        <v>144750</v>
      </c>
      <c r="D54" s="12">
        <v>256410</v>
      </c>
      <c r="E54" s="12">
        <v>286590</v>
      </c>
      <c r="F54" s="12">
        <v>271215</v>
      </c>
      <c r="G54" s="12">
        <v>160740</v>
      </c>
      <c r="H54" s="12">
        <v>132600</v>
      </c>
      <c r="I54" s="12">
        <v>58035</v>
      </c>
      <c r="J54" s="12">
        <v>37665</v>
      </c>
      <c r="K54" s="12">
        <v>12015</v>
      </c>
      <c r="L54" s="12">
        <v>8730</v>
      </c>
      <c r="M54" s="12">
        <v>5197.5</v>
      </c>
      <c r="N54" s="12">
        <v>6102</v>
      </c>
      <c r="O54" s="12">
        <v>2541</v>
      </c>
      <c r="P54" s="12">
        <v>0</v>
      </c>
      <c r="Q54" s="12">
        <v>0</v>
      </c>
      <c r="R54" s="12">
        <v>9450</v>
      </c>
      <c r="S54" s="12"/>
      <c r="T54" s="10"/>
    </row>
    <row r="55" spans="1:20">
      <c r="A55" s="9" t="s">
        <v>3</v>
      </c>
      <c r="B55" s="12">
        <v>37620</v>
      </c>
      <c r="C55" s="12">
        <v>183350</v>
      </c>
      <c r="D55" s="12">
        <v>324786</v>
      </c>
      <c r="E55" s="12">
        <v>363014</v>
      </c>
      <c r="F55" s="12">
        <v>343539</v>
      </c>
      <c r="G55" s="12">
        <v>203604</v>
      </c>
      <c r="H55" s="12">
        <v>167960</v>
      </c>
      <c r="I55" s="12">
        <v>73511</v>
      </c>
      <c r="J55" s="12">
        <v>47709</v>
      </c>
      <c r="K55" s="12">
        <v>15219</v>
      </c>
      <c r="L55" s="12">
        <v>11058</v>
      </c>
      <c r="M55" s="12">
        <v>6615</v>
      </c>
      <c r="N55" s="12">
        <v>7627.5</v>
      </c>
      <c r="O55" s="12">
        <v>3206.5</v>
      </c>
      <c r="P55" s="12">
        <v>0</v>
      </c>
      <c r="Q55" s="12">
        <v>0</v>
      </c>
      <c r="R55" s="12">
        <v>11760</v>
      </c>
      <c r="S55" s="12"/>
      <c r="T55" s="10"/>
    </row>
    <row r="56" spans="1:20">
      <c r="A56" s="9" t="s">
        <v>4</v>
      </c>
      <c r="B56" s="12">
        <v>205920</v>
      </c>
      <c r="C56" s="12">
        <v>1003600</v>
      </c>
      <c r="D56" s="12">
        <v>1777776</v>
      </c>
      <c r="E56" s="12">
        <v>1987024</v>
      </c>
      <c r="F56" s="12">
        <v>1880424</v>
      </c>
      <c r="G56" s="12">
        <v>1114464</v>
      </c>
      <c r="H56" s="12">
        <v>919360</v>
      </c>
      <c r="I56" s="12">
        <v>402376</v>
      </c>
      <c r="J56" s="12">
        <v>261144</v>
      </c>
      <c r="K56" s="12">
        <v>83304</v>
      </c>
      <c r="L56" s="12">
        <v>60528</v>
      </c>
      <c r="M56" s="12">
        <v>33390</v>
      </c>
      <c r="N56" s="12">
        <v>36442.5</v>
      </c>
      <c r="O56" s="12">
        <v>13491.5</v>
      </c>
      <c r="P56" s="12">
        <v>0</v>
      </c>
      <c r="Q56" s="12">
        <v>0</v>
      </c>
      <c r="R56" s="12">
        <v>47460</v>
      </c>
      <c r="S56" s="12"/>
      <c r="T56" s="10"/>
    </row>
    <row r="57" spans="1:20">
      <c r="A57" s="13" t="s">
        <v>38</v>
      </c>
      <c r="B57" s="12">
        <v>641</v>
      </c>
      <c r="C57" s="12">
        <v>1205</v>
      </c>
      <c r="D57" s="12">
        <v>1904</v>
      </c>
      <c r="E57" s="12">
        <v>1377</v>
      </c>
      <c r="F57" s="12">
        <v>548</v>
      </c>
      <c r="G57" s="12">
        <v>380</v>
      </c>
      <c r="H57" s="12">
        <v>229</v>
      </c>
      <c r="I57" s="12">
        <v>120</v>
      </c>
      <c r="J57" s="12">
        <v>66</v>
      </c>
      <c r="K57" s="12">
        <v>30</v>
      </c>
      <c r="L57" s="12">
        <v>10</v>
      </c>
      <c r="M57" s="12">
        <v>3</v>
      </c>
      <c r="N57" s="12">
        <v>2</v>
      </c>
      <c r="O57" s="12">
        <v>1</v>
      </c>
      <c r="P57" s="12">
        <v>1</v>
      </c>
      <c r="Q57" s="12">
        <v>0</v>
      </c>
      <c r="R57" s="12">
        <v>8</v>
      </c>
      <c r="S57" s="12">
        <v>6525</v>
      </c>
      <c r="T57" s="10">
        <v>2.953718289966864E-2</v>
      </c>
    </row>
    <row r="58" spans="1:20">
      <c r="A58" s="9" t="s">
        <v>2</v>
      </c>
      <c r="B58" s="12">
        <v>192300</v>
      </c>
      <c r="C58" s="12">
        <v>451875</v>
      </c>
      <c r="D58" s="12">
        <v>942480</v>
      </c>
      <c r="E58" s="12">
        <v>846855</v>
      </c>
      <c r="F58" s="12">
        <v>402780</v>
      </c>
      <c r="G58" s="12">
        <v>324900</v>
      </c>
      <c r="H58" s="12">
        <v>223275</v>
      </c>
      <c r="I58" s="12">
        <v>131400</v>
      </c>
      <c r="J58" s="12">
        <v>80190</v>
      </c>
      <c r="K58" s="12">
        <v>40050</v>
      </c>
      <c r="L58" s="12">
        <v>14550</v>
      </c>
      <c r="M58" s="12">
        <v>5197.5</v>
      </c>
      <c r="N58" s="12">
        <v>4068</v>
      </c>
      <c r="O58" s="12">
        <v>2541</v>
      </c>
      <c r="P58" s="12">
        <v>2709</v>
      </c>
      <c r="Q58" s="12">
        <v>0</v>
      </c>
      <c r="R58" s="12">
        <v>25200</v>
      </c>
      <c r="S58" s="12"/>
      <c r="T58" s="10"/>
    </row>
    <row r="59" spans="1:20">
      <c r="A59" s="9" t="s">
        <v>3</v>
      </c>
      <c r="B59" s="12">
        <v>243580</v>
      </c>
      <c r="C59" s="12">
        <v>572375</v>
      </c>
      <c r="D59" s="12">
        <v>1193808</v>
      </c>
      <c r="E59" s="12">
        <v>1072683</v>
      </c>
      <c r="F59" s="12">
        <v>510188</v>
      </c>
      <c r="G59" s="12">
        <v>411540</v>
      </c>
      <c r="H59" s="12">
        <v>282815</v>
      </c>
      <c r="I59" s="12">
        <v>166440</v>
      </c>
      <c r="J59" s="12">
        <v>101574</v>
      </c>
      <c r="K59" s="12">
        <v>50730</v>
      </c>
      <c r="L59" s="12">
        <v>18430</v>
      </c>
      <c r="M59" s="12">
        <v>6615</v>
      </c>
      <c r="N59" s="12">
        <v>5085</v>
      </c>
      <c r="O59" s="12">
        <v>3206.5</v>
      </c>
      <c r="P59" s="12">
        <v>3418.5</v>
      </c>
      <c r="Q59" s="12">
        <v>0</v>
      </c>
      <c r="R59" s="12">
        <v>31360</v>
      </c>
      <c r="S59" s="12"/>
      <c r="T59" s="10"/>
    </row>
    <row r="60" spans="1:20">
      <c r="A60" s="9" t="s">
        <v>4</v>
      </c>
      <c r="B60" s="12">
        <v>1333280</v>
      </c>
      <c r="C60" s="12">
        <v>3133000</v>
      </c>
      <c r="D60" s="12">
        <v>6534528</v>
      </c>
      <c r="E60" s="12">
        <v>5871528</v>
      </c>
      <c r="F60" s="12">
        <v>2792608</v>
      </c>
      <c r="G60" s="12">
        <v>2252640</v>
      </c>
      <c r="H60" s="12">
        <v>1548040</v>
      </c>
      <c r="I60" s="12">
        <v>911040</v>
      </c>
      <c r="J60" s="12">
        <v>555984</v>
      </c>
      <c r="K60" s="12">
        <v>277680</v>
      </c>
      <c r="L60" s="12">
        <v>100880</v>
      </c>
      <c r="M60" s="12">
        <v>33390</v>
      </c>
      <c r="N60" s="12">
        <v>24295</v>
      </c>
      <c r="O60" s="12">
        <v>13491.5</v>
      </c>
      <c r="P60" s="12">
        <v>14383.5</v>
      </c>
      <c r="Q60" s="12">
        <v>0</v>
      </c>
      <c r="R60" s="12">
        <v>126560</v>
      </c>
      <c r="S60" s="12"/>
      <c r="T60" s="10"/>
    </row>
    <row r="61" spans="1:20">
      <c r="A61" s="13" t="s">
        <v>39</v>
      </c>
      <c r="B61" s="12">
        <v>34</v>
      </c>
      <c r="C61" s="12">
        <v>62</v>
      </c>
      <c r="D61" s="12">
        <v>135</v>
      </c>
      <c r="E61" s="12">
        <v>78</v>
      </c>
      <c r="F61" s="12">
        <v>30</v>
      </c>
      <c r="G61" s="12">
        <v>7</v>
      </c>
      <c r="H61" s="12">
        <v>2</v>
      </c>
      <c r="I61" s="12">
        <v>2</v>
      </c>
      <c r="J61" s="12">
        <v>0</v>
      </c>
      <c r="K61" s="12">
        <v>0</v>
      </c>
      <c r="L61" s="12">
        <v>0</v>
      </c>
      <c r="M61" s="12">
        <v>0</v>
      </c>
      <c r="N61" s="12">
        <v>0</v>
      </c>
      <c r="O61" s="12">
        <v>0</v>
      </c>
      <c r="P61" s="12">
        <v>0</v>
      </c>
      <c r="Q61" s="12">
        <v>0</v>
      </c>
      <c r="R61" s="12">
        <v>0</v>
      </c>
      <c r="S61" s="12">
        <v>350</v>
      </c>
      <c r="T61" s="10">
        <v>1.5843699639669002E-3</v>
      </c>
    </row>
    <row r="62" spans="1:20">
      <c r="A62" s="9" t="s">
        <v>2</v>
      </c>
      <c r="B62" s="12">
        <v>10200</v>
      </c>
      <c r="C62" s="12">
        <v>23250</v>
      </c>
      <c r="D62" s="12">
        <v>66825</v>
      </c>
      <c r="E62" s="12">
        <v>47970</v>
      </c>
      <c r="F62" s="12">
        <v>22050</v>
      </c>
      <c r="G62" s="12">
        <v>5985</v>
      </c>
      <c r="H62" s="12">
        <v>1950</v>
      </c>
      <c r="I62" s="12">
        <v>2190</v>
      </c>
      <c r="J62" s="12">
        <v>0</v>
      </c>
      <c r="K62" s="12">
        <v>0</v>
      </c>
      <c r="L62" s="12">
        <v>0</v>
      </c>
      <c r="M62" s="12">
        <v>0</v>
      </c>
      <c r="N62" s="12">
        <v>0</v>
      </c>
      <c r="O62" s="12">
        <v>0</v>
      </c>
      <c r="P62" s="12">
        <v>0</v>
      </c>
      <c r="Q62" s="12">
        <v>0</v>
      </c>
      <c r="R62" s="12">
        <v>0</v>
      </c>
      <c r="S62" s="12"/>
      <c r="T62" s="10"/>
    </row>
    <row r="63" spans="1:20">
      <c r="A63" s="9" t="s">
        <v>3</v>
      </c>
      <c r="B63" s="12">
        <v>12920</v>
      </c>
      <c r="C63" s="12">
        <v>29450</v>
      </c>
      <c r="D63" s="12">
        <v>84645</v>
      </c>
      <c r="E63" s="12">
        <v>60762</v>
      </c>
      <c r="F63" s="12">
        <v>27930</v>
      </c>
      <c r="G63" s="12">
        <v>7581</v>
      </c>
      <c r="H63" s="12">
        <v>2470</v>
      </c>
      <c r="I63" s="12">
        <v>2774</v>
      </c>
      <c r="J63" s="12">
        <v>0</v>
      </c>
      <c r="K63" s="12">
        <v>0</v>
      </c>
      <c r="L63" s="12">
        <v>0</v>
      </c>
      <c r="M63" s="12">
        <v>0</v>
      </c>
      <c r="N63" s="12">
        <v>0</v>
      </c>
      <c r="O63" s="12">
        <v>0</v>
      </c>
      <c r="P63" s="12">
        <v>0</v>
      </c>
      <c r="Q63" s="12">
        <v>0</v>
      </c>
      <c r="R63" s="12">
        <v>0</v>
      </c>
      <c r="S63" s="12"/>
      <c r="T63" s="10"/>
    </row>
    <row r="64" spans="1:20">
      <c r="A64" s="9" t="s">
        <v>4</v>
      </c>
      <c r="B64" s="12">
        <v>70720</v>
      </c>
      <c r="C64" s="12">
        <v>161200</v>
      </c>
      <c r="D64" s="12">
        <v>463320</v>
      </c>
      <c r="E64" s="12">
        <v>332592</v>
      </c>
      <c r="F64" s="12">
        <v>152880</v>
      </c>
      <c r="G64" s="12">
        <v>41496</v>
      </c>
      <c r="H64" s="12">
        <v>13520</v>
      </c>
      <c r="I64" s="12">
        <v>15184</v>
      </c>
      <c r="J64" s="12">
        <v>0</v>
      </c>
      <c r="K64" s="12">
        <v>0</v>
      </c>
      <c r="L64" s="12">
        <v>0</v>
      </c>
      <c r="M64" s="12">
        <v>0</v>
      </c>
      <c r="N64" s="12">
        <v>0</v>
      </c>
      <c r="O64" s="12">
        <v>0</v>
      </c>
      <c r="P64" s="12">
        <v>0</v>
      </c>
      <c r="Q64" s="12">
        <v>0</v>
      </c>
      <c r="R64" s="12">
        <v>0</v>
      </c>
      <c r="S64" s="12"/>
      <c r="T64" s="10"/>
    </row>
    <row r="65" spans="1:20">
      <c r="A65" s="13" t="s">
        <v>40</v>
      </c>
      <c r="B65" s="12">
        <v>3016</v>
      </c>
      <c r="C65" s="12">
        <v>3265</v>
      </c>
      <c r="D65" s="12">
        <v>5973</v>
      </c>
      <c r="E65" s="12">
        <v>5361</v>
      </c>
      <c r="F65" s="12">
        <v>1749</v>
      </c>
      <c r="G65" s="12">
        <v>689</v>
      </c>
      <c r="H65" s="12">
        <v>297</v>
      </c>
      <c r="I65" s="12">
        <v>151</v>
      </c>
      <c r="J65" s="12">
        <v>56</v>
      </c>
      <c r="K65" s="12">
        <v>17</v>
      </c>
      <c r="L65" s="12">
        <v>11</v>
      </c>
      <c r="M65" s="12">
        <v>7</v>
      </c>
      <c r="N65" s="12">
        <v>3</v>
      </c>
      <c r="O65" s="12">
        <v>0</v>
      </c>
      <c r="P65" s="12">
        <v>0</v>
      </c>
      <c r="Q65" s="12">
        <v>1</v>
      </c>
      <c r="R65" s="12">
        <v>10</v>
      </c>
      <c r="S65" s="12">
        <v>20606</v>
      </c>
      <c r="T65" s="10">
        <v>9.3278649935719854E-2</v>
      </c>
    </row>
    <row r="66" spans="1:20">
      <c r="A66" s="9" t="s">
        <v>2</v>
      </c>
      <c r="B66" s="12">
        <v>904800</v>
      </c>
      <c r="C66" s="12">
        <v>1224375</v>
      </c>
      <c r="D66" s="12">
        <v>2956635</v>
      </c>
      <c r="E66" s="12">
        <v>3297015</v>
      </c>
      <c r="F66" s="12">
        <v>1285515</v>
      </c>
      <c r="G66" s="12">
        <v>589095</v>
      </c>
      <c r="H66" s="12">
        <v>289575</v>
      </c>
      <c r="I66" s="12">
        <v>165345</v>
      </c>
      <c r="J66" s="12">
        <v>68040</v>
      </c>
      <c r="K66" s="12">
        <v>22695</v>
      </c>
      <c r="L66" s="12">
        <v>16005</v>
      </c>
      <c r="M66" s="12">
        <v>12127.5</v>
      </c>
      <c r="N66" s="12">
        <v>6102</v>
      </c>
      <c r="O66" s="12">
        <v>0</v>
      </c>
      <c r="P66" s="12">
        <v>0</v>
      </c>
      <c r="Q66" s="12">
        <v>2877</v>
      </c>
      <c r="R66" s="12">
        <v>31500</v>
      </c>
      <c r="S66" s="12"/>
      <c r="T66" s="10"/>
    </row>
    <row r="67" spans="1:20">
      <c r="A67" s="9" t="s">
        <v>3</v>
      </c>
      <c r="B67" s="12">
        <v>1146080</v>
      </c>
      <c r="C67" s="12">
        <v>1550875</v>
      </c>
      <c r="D67" s="12">
        <v>3745071</v>
      </c>
      <c r="E67" s="12">
        <v>4176219</v>
      </c>
      <c r="F67" s="12">
        <v>1628319</v>
      </c>
      <c r="G67" s="12">
        <v>746187</v>
      </c>
      <c r="H67" s="12">
        <v>366795</v>
      </c>
      <c r="I67" s="12">
        <v>209437</v>
      </c>
      <c r="J67" s="12">
        <v>86184</v>
      </c>
      <c r="K67" s="12">
        <v>28747</v>
      </c>
      <c r="L67" s="12">
        <v>20273</v>
      </c>
      <c r="M67" s="12">
        <v>15435</v>
      </c>
      <c r="N67" s="12">
        <v>7627.5</v>
      </c>
      <c r="O67" s="12">
        <v>0</v>
      </c>
      <c r="P67" s="12">
        <v>0</v>
      </c>
      <c r="Q67" s="12">
        <v>3630.5</v>
      </c>
      <c r="R67" s="12">
        <v>39200</v>
      </c>
      <c r="S67" s="12"/>
      <c r="T67" s="10"/>
    </row>
    <row r="68" spans="1:20">
      <c r="A68" s="9" t="s">
        <v>4</v>
      </c>
      <c r="B68" s="12">
        <v>6273280</v>
      </c>
      <c r="C68" s="12">
        <v>8489000</v>
      </c>
      <c r="D68" s="12">
        <v>20499336</v>
      </c>
      <c r="E68" s="12">
        <v>22859304</v>
      </c>
      <c r="F68" s="12">
        <v>8912904</v>
      </c>
      <c r="G68" s="12">
        <v>4084392</v>
      </c>
      <c r="H68" s="12">
        <v>2007720</v>
      </c>
      <c r="I68" s="12">
        <v>1146392</v>
      </c>
      <c r="J68" s="12">
        <v>471744</v>
      </c>
      <c r="K68" s="12">
        <v>157352</v>
      </c>
      <c r="L68" s="12">
        <v>110968</v>
      </c>
      <c r="M68" s="12">
        <v>77910</v>
      </c>
      <c r="N68" s="12">
        <v>36442.5</v>
      </c>
      <c r="O68" s="12">
        <v>0</v>
      </c>
      <c r="P68" s="12">
        <v>0</v>
      </c>
      <c r="Q68" s="12">
        <v>15275.5</v>
      </c>
      <c r="R68" s="12">
        <v>158200</v>
      </c>
      <c r="S68" s="12"/>
      <c r="T68" s="10"/>
    </row>
    <row r="69" spans="1:20">
      <c r="A69" s="13" t="s">
        <v>41</v>
      </c>
      <c r="B69" s="12">
        <v>865</v>
      </c>
      <c r="C69" s="12">
        <v>1133</v>
      </c>
      <c r="D69" s="12">
        <v>2643</v>
      </c>
      <c r="E69" s="12">
        <v>1865</v>
      </c>
      <c r="F69" s="12">
        <v>549</v>
      </c>
      <c r="G69" s="12">
        <v>242</v>
      </c>
      <c r="H69" s="12">
        <v>115</v>
      </c>
      <c r="I69" s="12">
        <v>84</v>
      </c>
      <c r="J69" s="12">
        <v>37</v>
      </c>
      <c r="K69" s="12">
        <v>14</v>
      </c>
      <c r="L69" s="12">
        <v>4</v>
      </c>
      <c r="M69" s="12">
        <v>2</v>
      </c>
      <c r="N69" s="12">
        <v>2</v>
      </c>
      <c r="O69" s="12">
        <v>1</v>
      </c>
      <c r="P69" s="12">
        <v>1</v>
      </c>
      <c r="Q69" s="12">
        <v>0</v>
      </c>
      <c r="R69" s="12">
        <v>16</v>
      </c>
      <c r="S69" s="12">
        <v>7573</v>
      </c>
      <c r="T69" s="10">
        <v>3.4281239248918099E-2</v>
      </c>
    </row>
    <row r="70" spans="1:20">
      <c r="A70" s="9" t="s">
        <v>2</v>
      </c>
      <c r="B70" s="12">
        <v>259500</v>
      </c>
      <c r="C70" s="12">
        <v>424875</v>
      </c>
      <c r="D70" s="12">
        <v>1308285</v>
      </c>
      <c r="E70" s="12">
        <v>1146975</v>
      </c>
      <c r="F70" s="12">
        <v>403515</v>
      </c>
      <c r="G70" s="12">
        <v>206910</v>
      </c>
      <c r="H70" s="12">
        <v>112125</v>
      </c>
      <c r="I70" s="12">
        <v>91980</v>
      </c>
      <c r="J70" s="12">
        <v>44955</v>
      </c>
      <c r="K70" s="12">
        <v>18690</v>
      </c>
      <c r="L70" s="12">
        <v>5820</v>
      </c>
      <c r="M70" s="12">
        <v>3465</v>
      </c>
      <c r="N70" s="12">
        <v>4068</v>
      </c>
      <c r="O70" s="12">
        <v>2541</v>
      </c>
      <c r="P70" s="12">
        <v>2709</v>
      </c>
      <c r="Q70" s="12">
        <v>0</v>
      </c>
      <c r="R70" s="12">
        <v>50400</v>
      </c>
      <c r="S70" s="12"/>
      <c r="T70" s="10"/>
    </row>
    <row r="71" spans="1:20">
      <c r="A71" s="9" t="s">
        <v>3</v>
      </c>
      <c r="B71" s="12">
        <v>328700</v>
      </c>
      <c r="C71" s="12">
        <v>538175</v>
      </c>
      <c r="D71" s="12">
        <v>1657161</v>
      </c>
      <c r="E71" s="12">
        <v>1452835</v>
      </c>
      <c r="F71" s="12">
        <v>511119</v>
      </c>
      <c r="G71" s="12">
        <v>262086</v>
      </c>
      <c r="H71" s="12">
        <v>142025</v>
      </c>
      <c r="I71" s="12">
        <v>116508</v>
      </c>
      <c r="J71" s="12">
        <v>56943</v>
      </c>
      <c r="K71" s="12">
        <v>23674</v>
      </c>
      <c r="L71" s="12">
        <v>7372</v>
      </c>
      <c r="M71" s="12">
        <v>4410</v>
      </c>
      <c r="N71" s="12">
        <v>5085</v>
      </c>
      <c r="O71" s="12">
        <v>3206.5</v>
      </c>
      <c r="P71" s="12">
        <v>3418.5</v>
      </c>
      <c r="Q71" s="12">
        <v>0</v>
      </c>
      <c r="R71" s="12">
        <v>62720</v>
      </c>
      <c r="S71" s="12"/>
      <c r="T71" s="10"/>
    </row>
    <row r="72" spans="1:20">
      <c r="A72" s="9" t="s">
        <v>4</v>
      </c>
      <c r="B72" s="12">
        <v>1799200</v>
      </c>
      <c r="C72" s="12">
        <v>2945800</v>
      </c>
      <c r="D72" s="12">
        <v>9070776</v>
      </c>
      <c r="E72" s="12">
        <v>7952360</v>
      </c>
      <c r="F72" s="12">
        <v>2797704</v>
      </c>
      <c r="G72" s="12">
        <v>1434576</v>
      </c>
      <c r="H72" s="12">
        <v>777400</v>
      </c>
      <c r="I72" s="12">
        <v>637728</v>
      </c>
      <c r="J72" s="12">
        <v>311688</v>
      </c>
      <c r="K72" s="12">
        <v>129584</v>
      </c>
      <c r="L72" s="12">
        <v>40352</v>
      </c>
      <c r="M72" s="12">
        <v>22260</v>
      </c>
      <c r="N72" s="12">
        <v>24295</v>
      </c>
      <c r="O72" s="12">
        <v>13491.5</v>
      </c>
      <c r="P72" s="12">
        <v>14383.5</v>
      </c>
      <c r="Q72" s="12">
        <v>0</v>
      </c>
      <c r="R72" s="12">
        <v>253120</v>
      </c>
      <c r="S72" s="12"/>
      <c r="T72" s="10"/>
    </row>
    <row r="73" spans="1:20">
      <c r="A73" s="13" t="s">
        <v>42</v>
      </c>
      <c r="B73" s="12">
        <v>46</v>
      </c>
      <c r="C73" s="12">
        <v>55</v>
      </c>
      <c r="D73" s="12">
        <v>114</v>
      </c>
      <c r="E73" s="12">
        <v>85</v>
      </c>
      <c r="F73" s="12">
        <v>19</v>
      </c>
      <c r="G73" s="12">
        <v>11</v>
      </c>
      <c r="H73" s="12">
        <v>5</v>
      </c>
      <c r="I73" s="12">
        <v>3</v>
      </c>
      <c r="J73" s="12">
        <v>1</v>
      </c>
      <c r="K73" s="12">
        <v>0</v>
      </c>
      <c r="L73" s="12">
        <v>0</v>
      </c>
      <c r="M73" s="12">
        <v>0</v>
      </c>
      <c r="N73" s="12">
        <v>0</v>
      </c>
      <c r="O73" s="12">
        <v>0</v>
      </c>
      <c r="P73" s="12">
        <v>0</v>
      </c>
      <c r="Q73" s="12">
        <v>0</v>
      </c>
      <c r="R73" s="12">
        <v>1</v>
      </c>
      <c r="S73" s="12">
        <v>340</v>
      </c>
      <c r="T73" s="10">
        <v>1.5391022507107032E-3</v>
      </c>
    </row>
    <row r="74" spans="1:20">
      <c r="A74" s="9" t="s">
        <v>2</v>
      </c>
      <c r="B74" s="12">
        <v>13800</v>
      </c>
      <c r="C74" s="12">
        <v>20625</v>
      </c>
      <c r="D74" s="12">
        <v>56430</v>
      </c>
      <c r="E74" s="12">
        <v>52275</v>
      </c>
      <c r="F74" s="12">
        <v>13965</v>
      </c>
      <c r="G74" s="12">
        <v>9405</v>
      </c>
      <c r="H74" s="12">
        <v>4875</v>
      </c>
      <c r="I74" s="12">
        <v>3285</v>
      </c>
      <c r="J74" s="12">
        <v>1215</v>
      </c>
      <c r="K74" s="12">
        <v>0</v>
      </c>
      <c r="L74" s="12">
        <v>0</v>
      </c>
      <c r="M74" s="12">
        <v>0</v>
      </c>
      <c r="N74" s="12">
        <v>0</v>
      </c>
      <c r="O74" s="12">
        <v>0</v>
      </c>
      <c r="P74" s="12">
        <v>0</v>
      </c>
      <c r="Q74" s="12">
        <v>0</v>
      </c>
      <c r="R74" s="12">
        <v>3150</v>
      </c>
      <c r="S74" s="12"/>
      <c r="T74" s="10"/>
    </row>
    <row r="75" spans="1:20">
      <c r="A75" s="9" t="s">
        <v>3</v>
      </c>
      <c r="B75" s="12">
        <v>17480</v>
      </c>
      <c r="C75" s="12">
        <v>26125</v>
      </c>
      <c r="D75" s="12">
        <v>71478</v>
      </c>
      <c r="E75" s="12">
        <v>66215</v>
      </c>
      <c r="F75" s="12">
        <v>17689</v>
      </c>
      <c r="G75" s="12">
        <v>11913</v>
      </c>
      <c r="H75" s="12">
        <v>6175</v>
      </c>
      <c r="I75" s="12">
        <v>4161</v>
      </c>
      <c r="J75" s="12">
        <v>1539</v>
      </c>
      <c r="K75" s="12">
        <v>0</v>
      </c>
      <c r="L75" s="12">
        <v>0</v>
      </c>
      <c r="M75" s="12">
        <v>0</v>
      </c>
      <c r="N75" s="12">
        <v>0</v>
      </c>
      <c r="O75" s="12">
        <v>0</v>
      </c>
      <c r="P75" s="12">
        <v>0</v>
      </c>
      <c r="Q75" s="12">
        <v>0</v>
      </c>
      <c r="R75" s="12">
        <v>3920</v>
      </c>
      <c r="S75" s="12"/>
      <c r="T75" s="10"/>
    </row>
    <row r="76" spans="1:20">
      <c r="A76" s="9" t="s">
        <v>4</v>
      </c>
      <c r="B76" s="12">
        <v>95680</v>
      </c>
      <c r="C76" s="12">
        <v>143000</v>
      </c>
      <c r="D76" s="12">
        <v>391248</v>
      </c>
      <c r="E76" s="12">
        <v>362440</v>
      </c>
      <c r="F76" s="12">
        <v>96824</v>
      </c>
      <c r="G76" s="12">
        <v>65208</v>
      </c>
      <c r="H76" s="12">
        <v>33800</v>
      </c>
      <c r="I76" s="12">
        <v>22776</v>
      </c>
      <c r="J76" s="12">
        <v>8424</v>
      </c>
      <c r="K76" s="12">
        <v>0</v>
      </c>
      <c r="L76" s="12">
        <v>0</v>
      </c>
      <c r="M76" s="12">
        <v>0</v>
      </c>
      <c r="N76" s="12">
        <v>0</v>
      </c>
      <c r="O76" s="12">
        <v>0</v>
      </c>
      <c r="P76" s="12">
        <v>0</v>
      </c>
      <c r="Q76" s="12">
        <v>0</v>
      </c>
      <c r="R76" s="12">
        <v>15820</v>
      </c>
      <c r="S76" s="12"/>
      <c r="T76" s="10"/>
    </row>
    <row r="77" spans="1:20">
      <c r="A77" s="13" t="s">
        <v>43</v>
      </c>
      <c r="B77" s="12">
        <v>513</v>
      </c>
      <c r="C77" s="12">
        <v>1102</v>
      </c>
      <c r="D77" s="12">
        <v>1800</v>
      </c>
      <c r="E77" s="12">
        <v>1618</v>
      </c>
      <c r="F77" s="12">
        <v>777</v>
      </c>
      <c r="G77" s="12">
        <v>367</v>
      </c>
      <c r="H77" s="12">
        <v>164</v>
      </c>
      <c r="I77" s="12">
        <v>118</v>
      </c>
      <c r="J77" s="12">
        <v>57</v>
      </c>
      <c r="K77" s="12">
        <v>17</v>
      </c>
      <c r="L77" s="12">
        <v>11</v>
      </c>
      <c r="M77" s="12">
        <v>6</v>
      </c>
      <c r="N77" s="12">
        <v>2</v>
      </c>
      <c r="O77" s="12">
        <v>3</v>
      </c>
      <c r="P77" s="12">
        <v>0</v>
      </c>
      <c r="Q77" s="12">
        <v>0</v>
      </c>
      <c r="R77" s="12">
        <v>13</v>
      </c>
      <c r="S77" s="12">
        <v>6568</v>
      </c>
      <c r="T77" s="10">
        <v>2.9731834066670289E-2</v>
      </c>
    </row>
    <row r="78" spans="1:20">
      <c r="A78" s="9" t="s">
        <v>2</v>
      </c>
      <c r="B78" s="12">
        <v>153900</v>
      </c>
      <c r="C78" s="12">
        <v>413250</v>
      </c>
      <c r="D78" s="12">
        <v>891000</v>
      </c>
      <c r="E78" s="12">
        <v>995070</v>
      </c>
      <c r="F78" s="12">
        <v>571095</v>
      </c>
      <c r="G78" s="12">
        <v>313785</v>
      </c>
      <c r="H78" s="12">
        <v>159900</v>
      </c>
      <c r="I78" s="12">
        <v>129210</v>
      </c>
      <c r="J78" s="12">
        <v>69255</v>
      </c>
      <c r="K78" s="12">
        <v>22695</v>
      </c>
      <c r="L78" s="12">
        <v>16005</v>
      </c>
      <c r="M78" s="12">
        <v>10395</v>
      </c>
      <c r="N78" s="12">
        <v>4068</v>
      </c>
      <c r="O78" s="12">
        <v>7623</v>
      </c>
      <c r="P78" s="12">
        <v>0</v>
      </c>
      <c r="Q78" s="12">
        <v>0</v>
      </c>
      <c r="R78" s="12">
        <v>40950</v>
      </c>
      <c r="S78" s="12"/>
      <c r="T78" s="10"/>
    </row>
    <row r="79" spans="1:20">
      <c r="A79" s="9" t="s">
        <v>3</v>
      </c>
      <c r="B79" s="12">
        <v>194940</v>
      </c>
      <c r="C79" s="12">
        <v>523450</v>
      </c>
      <c r="D79" s="12">
        <v>1128600</v>
      </c>
      <c r="E79" s="12">
        <v>1260422</v>
      </c>
      <c r="F79" s="12">
        <v>723387</v>
      </c>
      <c r="G79" s="12">
        <v>397461</v>
      </c>
      <c r="H79" s="12">
        <v>202540</v>
      </c>
      <c r="I79" s="12">
        <v>163666</v>
      </c>
      <c r="J79" s="12">
        <v>87723</v>
      </c>
      <c r="K79" s="12">
        <v>28747</v>
      </c>
      <c r="L79" s="12">
        <v>20273</v>
      </c>
      <c r="M79" s="12">
        <v>13230</v>
      </c>
      <c r="N79" s="12">
        <v>5085</v>
      </c>
      <c r="O79" s="12">
        <v>9619.5</v>
      </c>
      <c r="P79" s="12">
        <v>0</v>
      </c>
      <c r="Q79" s="12">
        <v>0</v>
      </c>
      <c r="R79" s="12">
        <v>50960</v>
      </c>
      <c r="S79" s="12"/>
      <c r="T79" s="10"/>
    </row>
    <row r="80" spans="1:20">
      <c r="A80" s="9" t="s">
        <v>4</v>
      </c>
      <c r="B80" s="12">
        <v>1067040</v>
      </c>
      <c r="C80" s="12">
        <v>2865200</v>
      </c>
      <c r="D80" s="12">
        <v>6177600</v>
      </c>
      <c r="E80" s="12">
        <v>6899152</v>
      </c>
      <c r="F80" s="12">
        <v>3959592</v>
      </c>
      <c r="G80" s="12">
        <v>2175576</v>
      </c>
      <c r="H80" s="12">
        <v>1108640</v>
      </c>
      <c r="I80" s="12">
        <v>895856</v>
      </c>
      <c r="J80" s="12">
        <v>480168</v>
      </c>
      <c r="K80" s="12">
        <v>157352</v>
      </c>
      <c r="L80" s="12">
        <v>110968</v>
      </c>
      <c r="M80" s="12">
        <v>66780</v>
      </c>
      <c r="N80" s="12">
        <v>24295</v>
      </c>
      <c r="O80" s="12">
        <v>40474.5</v>
      </c>
      <c r="P80" s="12">
        <v>0</v>
      </c>
      <c r="Q80" s="12">
        <v>0</v>
      </c>
      <c r="R80" s="12">
        <v>205660</v>
      </c>
      <c r="S80" s="12"/>
      <c r="T80" s="10"/>
    </row>
    <row r="81" spans="1:20">
      <c r="A81" s="9"/>
      <c r="B81" s="12"/>
      <c r="C81" s="12"/>
      <c r="D81" s="12"/>
      <c r="E81" s="12"/>
      <c r="F81" s="12"/>
      <c r="G81" s="12"/>
      <c r="H81" s="12"/>
      <c r="I81" s="12"/>
      <c r="J81" s="12"/>
      <c r="K81" s="12"/>
      <c r="L81" s="12"/>
      <c r="M81" s="12"/>
      <c r="N81" s="12"/>
      <c r="O81" s="12"/>
      <c r="P81" s="12"/>
      <c r="Q81" s="12"/>
      <c r="R81" s="12"/>
      <c r="S81" s="12"/>
      <c r="T81" s="10"/>
    </row>
    <row r="82" spans="1:20">
      <c r="A82" s="13" t="s">
        <v>44</v>
      </c>
      <c r="B82" s="12">
        <v>14259</v>
      </c>
      <c r="C82" s="12">
        <v>16418</v>
      </c>
      <c r="D82" s="12">
        <v>32242</v>
      </c>
      <c r="E82" s="12">
        <v>28980</v>
      </c>
      <c r="F82" s="12">
        <v>10154</v>
      </c>
      <c r="G82" s="12">
        <v>3956</v>
      </c>
      <c r="H82" s="12">
        <v>2085</v>
      </c>
      <c r="I82" s="12">
        <v>1217</v>
      </c>
      <c r="J82" s="12">
        <v>633</v>
      </c>
      <c r="K82" s="12">
        <v>225</v>
      </c>
      <c r="L82" s="12">
        <v>142</v>
      </c>
      <c r="M82" s="12">
        <v>53</v>
      </c>
      <c r="N82" s="12">
        <v>32</v>
      </c>
      <c r="O82" s="12">
        <v>19</v>
      </c>
      <c r="P82" s="12">
        <v>11</v>
      </c>
      <c r="Q82" s="12">
        <v>4</v>
      </c>
      <c r="R82" s="12">
        <v>171</v>
      </c>
      <c r="S82" s="12">
        <v>110601</v>
      </c>
      <c r="T82" s="10">
        <v>0.50066543538486608</v>
      </c>
    </row>
    <row r="83" spans="1:20">
      <c r="A83" s="9" t="s">
        <v>2</v>
      </c>
      <c r="B83" s="12">
        <v>4277700</v>
      </c>
      <c r="C83" s="12">
        <v>6156750</v>
      </c>
      <c r="D83" s="12">
        <v>15959790</v>
      </c>
      <c r="E83" s="12">
        <v>17822700</v>
      </c>
      <c r="F83" s="12">
        <v>7463190</v>
      </c>
      <c r="G83" s="12">
        <v>3382380</v>
      </c>
      <c r="H83" s="12">
        <v>2032875</v>
      </c>
      <c r="I83" s="12">
        <v>1332615</v>
      </c>
      <c r="J83" s="12">
        <v>769095</v>
      </c>
      <c r="K83" s="12">
        <v>300375</v>
      </c>
      <c r="L83" s="12">
        <v>206610</v>
      </c>
      <c r="M83" s="12">
        <v>91822.5</v>
      </c>
      <c r="N83" s="12">
        <v>65088</v>
      </c>
      <c r="O83" s="12">
        <v>48279</v>
      </c>
      <c r="P83" s="12">
        <v>29799</v>
      </c>
      <c r="Q83" s="12">
        <v>11508</v>
      </c>
      <c r="R83" s="12">
        <v>538650</v>
      </c>
      <c r="S83" s="12"/>
      <c r="T83" s="10"/>
    </row>
    <row r="84" spans="1:20">
      <c r="A84" s="9" t="s">
        <v>3</v>
      </c>
      <c r="B84" s="12">
        <v>5418420</v>
      </c>
      <c r="C84" s="12">
        <v>7798550</v>
      </c>
      <c r="D84" s="12">
        <v>20215734</v>
      </c>
      <c r="E84" s="12">
        <v>22575420</v>
      </c>
      <c r="F84" s="12">
        <v>9453374</v>
      </c>
      <c r="G84" s="12">
        <v>4284348</v>
      </c>
      <c r="H84" s="12">
        <v>2574975</v>
      </c>
      <c r="I84" s="12">
        <v>1687979</v>
      </c>
      <c r="J84" s="12">
        <v>974187</v>
      </c>
      <c r="K84" s="12">
        <v>380475</v>
      </c>
      <c r="L84" s="12">
        <v>261706</v>
      </c>
      <c r="M84" s="12">
        <v>116865</v>
      </c>
      <c r="N84" s="12">
        <v>81360</v>
      </c>
      <c r="O84" s="12">
        <v>60923.5</v>
      </c>
      <c r="P84" s="12">
        <v>37603.5</v>
      </c>
      <c r="Q84" s="12">
        <v>14522</v>
      </c>
      <c r="R84" s="12">
        <v>670320</v>
      </c>
      <c r="S84" s="12"/>
      <c r="T84" s="10"/>
    </row>
    <row r="85" spans="1:20">
      <c r="A85" s="9" t="s">
        <v>4</v>
      </c>
      <c r="B85" s="12">
        <v>29658720</v>
      </c>
      <c r="C85" s="12">
        <v>42686800</v>
      </c>
      <c r="D85" s="12">
        <v>110654544</v>
      </c>
      <c r="E85" s="12">
        <v>123570720</v>
      </c>
      <c r="F85" s="12">
        <v>51744784</v>
      </c>
      <c r="G85" s="12">
        <v>23451168</v>
      </c>
      <c r="H85" s="12">
        <v>14094600</v>
      </c>
      <c r="I85" s="12">
        <v>9239464</v>
      </c>
      <c r="J85" s="12">
        <v>5332392</v>
      </c>
      <c r="K85" s="12">
        <v>2082600</v>
      </c>
      <c r="L85" s="12">
        <v>1432496</v>
      </c>
      <c r="M85" s="12">
        <v>589890</v>
      </c>
      <c r="N85" s="12">
        <v>388720</v>
      </c>
      <c r="O85" s="12">
        <v>256338.5</v>
      </c>
      <c r="P85" s="12">
        <v>158218.5</v>
      </c>
      <c r="Q85" s="12">
        <v>61102</v>
      </c>
      <c r="R85" s="12">
        <v>2705220</v>
      </c>
      <c r="S85" s="12"/>
      <c r="T85" s="10"/>
    </row>
    <row r="86" spans="1:20">
      <c r="A86" s="13" t="s">
        <v>45</v>
      </c>
      <c r="B86" s="12">
        <v>15199</v>
      </c>
      <c r="C86" s="12">
        <v>18755</v>
      </c>
      <c r="D86" s="12">
        <v>36285</v>
      </c>
      <c r="E86" s="12">
        <v>32156</v>
      </c>
      <c r="F86" s="12">
        <v>11702</v>
      </c>
      <c r="G86" s="12">
        <v>4726</v>
      </c>
      <c r="H86" s="12">
        <v>2495</v>
      </c>
      <c r="I86" s="12">
        <v>1462</v>
      </c>
      <c r="J86" s="12">
        <v>759</v>
      </c>
      <c r="K86" s="12">
        <v>258</v>
      </c>
      <c r="L86" s="12">
        <v>166</v>
      </c>
      <c r="M86" s="12">
        <v>63</v>
      </c>
      <c r="N86" s="12">
        <v>39</v>
      </c>
      <c r="O86" s="12">
        <v>26</v>
      </c>
      <c r="P86" s="12">
        <v>11</v>
      </c>
      <c r="Q86" s="12">
        <v>4</v>
      </c>
      <c r="R86" s="12">
        <v>194</v>
      </c>
      <c r="S86" s="12">
        <v>124300</v>
      </c>
      <c r="T86" s="10">
        <v>0.56267767577453054</v>
      </c>
    </row>
    <row r="87" spans="1:20">
      <c r="A87" s="9" t="s">
        <v>2</v>
      </c>
      <c r="B87" s="12">
        <v>4559700</v>
      </c>
      <c r="C87" s="12">
        <v>7033125</v>
      </c>
      <c r="D87" s="12">
        <v>17961075</v>
      </c>
      <c r="E87" s="12">
        <v>19775940</v>
      </c>
      <c r="F87" s="12">
        <v>8600970</v>
      </c>
      <c r="G87" s="12">
        <v>4040730</v>
      </c>
      <c r="H87" s="12">
        <v>2432625</v>
      </c>
      <c r="I87" s="12">
        <v>1600890</v>
      </c>
      <c r="J87" s="12">
        <v>922185</v>
      </c>
      <c r="K87" s="12">
        <v>344430</v>
      </c>
      <c r="L87" s="12">
        <v>241530</v>
      </c>
      <c r="M87" s="12">
        <v>109147.5</v>
      </c>
      <c r="N87" s="12">
        <v>79326</v>
      </c>
      <c r="O87" s="12">
        <v>66066</v>
      </c>
      <c r="P87" s="12">
        <v>29799</v>
      </c>
      <c r="Q87" s="12">
        <v>11508</v>
      </c>
      <c r="R87" s="12">
        <v>611100</v>
      </c>
      <c r="S87" s="12"/>
      <c r="T87" s="10"/>
    </row>
    <row r="88" spans="1:20">
      <c r="A88" s="9" t="s">
        <v>3</v>
      </c>
      <c r="B88" s="12">
        <v>5775620</v>
      </c>
      <c r="C88" s="12">
        <v>8908625</v>
      </c>
      <c r="D88" s="12">
        <v>22750695</v>
      </c>
      <c r="E88" s="12">
        <v>25049524</v>
      </c>
      <c r="F88" s="12">
        <v>10894562</v>
      </c>
      <c r="G88" s="12">
        <v>5118258</v>
      </c>
      <c r="H88" s="12">
        <v>3081325</v>
      </c>
      <c r="I88" s="12">
        <v>2027794</v>
      </c>
      <c r="J88" s="12">
        <v>1168101</v>
      </c>
      <c r="K88" s="12">
        <v>436278</v>
      </c>
      <c r="L88" s="12">
        <v>305938</v>
      </c>
      <c r="M88" s="12">
        <v>138915</v>
      </c>
      <c r="N88" s="12">
        <v>99157.5</v>
      </c>
      <c r="O88" s="12">
        <v>83369</v>
      </c>
      <c r="P88" s="12">
        <v>37603.5</v>
      </c>
      <c r="Q88" s="12">
        <v>14522</v>
      </c>
      <c r="R88" s="12">
        <v>760480</v>
      </c>
      <c r="S88" s="12"/>
      <c r="T88" s="10"/>
    </row>
    <row r="89" spans="1:20">
      <c r="A89" s="9" t="s">
        <v>4</v>
      </c>
      <c r="B89" s="12">
        <v>31613920</v>
      </c>
      <c r="C89" s="12">
        <v>48763000</v>
      </c>
      <c r="D89" s="12">
        <v>124530120</v>
      </c>
      <c r="E89" s="12">
        <v>137113184</v>
      </c>
      <c r="F89" s="12">
        <v>59633392</v>
      </c>
      <c r="G89" s="12">
        <v>28015728</v>
      </c>
      <c r="H89" s="12">
        <v>16866200</v>
      </c>
      <c r="I89" s="12">
        <v>11099504</v>
      </c>
      <c r="J89" s="12">
        <v>6393816</v>
      </c>
      <c r="K89" s="12">
        <v>2388048</v>
      </c>
      <c r="L89" s="12">
        <v>1674608</v>
      </c>
      <c r="M89" s="12">
        <v>701190</v>
      </c>
      <c r="N89" s="12">
        <v>473752.5</v>
      </c>
      <c r="O89" s="12">
        <v>350779</v>
      </c>
      <c r="P89" s="12">
        <v>158218.5</v>
      </c>
      <c r="Q89" s="12">
        <v>61102</v>
      </c>
      <c r="R89" s="12">
        <v>3069080</v>
      </c>
      <c r="S89" s="12"/>
      <c r="T89" s="10"/>
    </row>
    <row r="90" spans="1:20">
      <c r="A90" s="13" t="s">
        <v>46</v>
      </c>
      <c r="B90" s="12">
        <v>231</v>
      </c>
      <c r="C90" s="12">
        <v>1066</v>
      </c>
      <c r="D90" s="12">
        <v>2388</v>
      </c>
      <c r="E90" s="12">
        <v>1380</v>
      </c>
      <c r="F90" s="12">
        <v>301</v>
      </c>
      <c r="G90" s="12">
        <v>90</v>
      </c>
      <c r="H90" s="12">
        <v>53</v>
      </c>
      <c r="I90" s="12">
        <v>24</v>
      </c>
      <c r="J90" s="12">
        <v>11</v>
      </c>
      <c r="K90" s="12">
        <v>4</v>
      </c>
      <c r="L90" s="12">
        <v>8</v>
      </c>
      <c r="M90" s="12">
        <v>0</v>
      </c>
      <c r="N90" s="12">
        <v>1</v>
      </c>
      <c r="O90" s="12">
        <v>1</v>
      </c>
      <c r="P90" s="12">
        <v>0</v>
      </c>
      <c r="Q90" s="12">
        <v>0</v>
      </c>
      <c r="R90" s="12">
        <v>5</v>
      </c>
      <c r="S90" s="12">
        <v>5563</v>
      </c>
      <c r="T90" s="10">
        <v>2.5182428884422476E-2</v>
      </c>
    </row>
    <row r="91" spans="1:20">
      <c r="A91" s="9" t="s">
        <v>2</v>
      </c>
      <c r="B91" s="12">
        <v>69300</v>
      </c>
      <c r="C91" s="12">
        <v>399750</v>
      </c>
      <c r="D91" s="12">
        <v>1182060</v>
      </c>
      <c r="E91" s="12">
        <v>848700</v>
      </c>
      <c r="F91" s="12">
        <v>221235</v>
      </c>
      <c r="G91" s="12">
        <v>76950</v>
      </c>
      <c r="H91" s="12">
        <v>51675</v>
      </c>
      <c r="I91" s="12">
        <v>26280</v>
      </c>
      <c r="J91" s="12">
        <v>13365</v>
      </c>
      <c r="K91" s="12">
        <v>5340</v>
      </c>
      <c r="L91" s="12">
        <v>11640</v>
      </c>
      <c r="M91" s="12">
        <v>0</v>
      </c>
      <c r="N91" s="12">
        <v>2034</v>
      </c>
      <c r="O91" s="12">
        <v>2541</v>
      </c>
      <c r="P91" s="12">
        <v>0</v>
      </c>
      <c r="Q91" s="12">
        <v>0</v>
      </c>
      <c r="R91" s="12">
        <v>15750</v>
      </c>
      <c r="S91" s="12"/>
      <c r="T91" s="10"/>
    </row>
    <row r="92" spans="1:20">
      <c r="A92" s="9" t="s">
        <v>3</v>
      </c>
      <c r="B92" s="12">
        <v>87780</v>
      </c>
      <c r="C92" s="12">
        <v>506350</v>
      </c>
      <c r="D92" s="12">
        <v>1497276</v>
      </c>
      <c r="E92" s="12">
        <v>1075020</v>
      </c>
      <c r="F92" s="12">
        <v>280231</v>
      </c>
      <c r="G92" s="12">
        <v>97470</v>
      </c>
      <c r="H92" s="12">
        <v>65455</v>
      </c>
      <c r="I92" s="12">
        <v>33288</v>
      </c>
      <c r="J92" s="12">
        <v>16929</v>
      </c>
      <c r="K92" s="12">
        <v>6764</v>
      </c>
      <c r="L92" s="12">
        <v>14744</v>
      </c>
      <c r="M92" s="12">
        <v>0</v>
      </c>
      <c r="N92" s="12">
        <v>2542.5</v>
      </c>
      <c r="O92" s="12">
        <v>3206.5</v>
      </c>
      <c r="P92" s="12">
        <v>0</v>
      </c>
      <c r="Q92" s="12">
        <v>0</v>
      </c>
      <c r="R92" s="12">
        <v>19600</v>
      </c>
      <c r="S92" s="12"/>
      <c r="T92" s="10"/>
    </row>
    <row r="93" spans="1:20">
      <c r="A93" s="9" t="s">
        <v>4</v>
      </c>
      <c r="B93" s="12">
        <v>480480</v>
      </c>
      <c r="C93" s="12">
        <v>2771600</v>
      </c>
      <c r="D93" s="12">
        <v>8195616</v>
      </c>
      <c r="E93" s="12">
        <v>5884320</v>
      </c>
      <c r="F93" s="12">
        <v>1533896</v>
      </c>
      <c r="G93" s="12">
        <v>533520</v>
      </c>
      <c r="H93" s="12">
        <v>358280</v>
      </c>
      <c r="I93" s="12">
        <v>182208</v>
      </c>
      <c r="J93" s="12">
        <v>92664</v>
      </c>
      <c r="K93" s="12">
        <v>37024</v>
      </c>
      <c r="L93" s="12">
        <v>80704</v>
      </c>
      <c r="M93" s="12">
        <v>0</v>
      </c>
      <c r="N93" s="12">
        <v>12147.5</v>
      </c>
      <c r="O93" s="12">
        <v>13491.5</v>
      </c>
      <c r="P93" s="12">
        <v>0</v>
      </c>
      <c r="Q93" s="12">
        <v>0</v>
      </c>
      <c r="R93" s="12">
        <v>79100</v>
      </c>
      <c r="S93" s="12"/>
      <c r="T93" s="10"/>
    </row>
    <row r="94" spans="1:20">
      <c r="A94" s="13" t="s">
        <v>47</v>
      </c>
      <c r="B94" s="12">
        <v>2223</v>
      </c>
      <c r="C94" s="12">
        <v>2371</v>
      </c>
      <c r="D94" s="12">
        <v>6641</v>
      </c>
      <c r="E94" s="12">
        <v>5419</v>
      </c>
      <c r="F94" s="12">
        <v>1186</v>
      </c>
      <c r="G94" s="12">
        <v>282</v>
      </c>
      <c r="H94" s="12">
        <v>113</v>
      </c>
      <c r="I94" s="12">
        <v>48</v>
      </c>
      <c r="J94" s="12">
        <v>18</v>
      </c>
      <c r="K94" s="12">
        <v>2</v>
      </c>
      <c r="L94" s="12">
        <v>5</v>
      </c>
      <c r="M94" s="12">
        <v>0</v>
      </c>
      <c r="N94" s="12">
        <v>2</v>
      </c>
      <c r="O94" s="12">
        <v>1</v>
      </c>
      <c r="P94" s="12">
        <v>0</v>
      </c>
      <c r="Q94" s="12">
        <v>0</v>
      </c>
      <c r="R94" s="12">
        <v>29</v>
      </c>
      <c r="S94" s="12">
        <v>18340</v>
      </c>
      <c r="T94" s="10">
        <v>8.3020986111865577E-2</v>
      </c>
    </row>
    <row r="95" spans="1:20">
      <c r="A95" s="9" t="s">
        <v>2</v>
      </c>
      <c r="B95" s="12">
        <v>666900</v>
      </c>
      <c r="C95" s="12">
        <v>889125</v>
      </c>
      <c r="D95" s="12">
        <v>3287295</v>
      </c>
      <c r="E95" s="12">
        <v>3332685</v>
      </c>
      <c r="F95" s="12">
        <v>871710</v>
      </c>
      <c r="G95" s="12">
        <v>241110</v>
      </c>
      <c r="H95" s="12">
        <v>110175</v>
      </c>
      <c r="I95" s="12">
        <v>52560</v>
      </c>
      <c r="J95" s="12">
        <v>21870</v>
      </c>
      <c r="K95" s="12">
        <v>2670</v>
      </c>
      <c r="L95" s="12">
        <v>7275</v>
      </c>
      <c r="M95" s="12">
        <v>0</v>
      </c>
      <c r="N95" s="12">
        <v>4068</v>
      </c>
      <c r="O95" s="12">
        <v>2541</v>
      </c>
      <c r="P95" s="12">
        <v>0</v>
      </c>
      <c r="Q95" s="12">
        <v>0</v>
      </c>
      <c r="R95" s="12">
        <v>91350</v>
      </c>
      <c r="S95" s="12"/>
      <c r="T95" s="10"/>
    </row>
    <row r="96" spans="1:20">
      <c r="A96" s="9" t="s">
        <v>3</v>
      </c>
      <c r="B96" s="12">
        <v>844740</v>
      </c>
      <c r="C96" s="12">
        <v>1126225</v>
      </c>
      <c r="D96" s="12">
        <v>4163907</v>
      </c>
      <c r="E96" s="12">
        <v>4221401</v>
      </c>
      <c r="F96" s="12">
        <v>1104166</v>
      </c>
      <c r="G96" s="12">
        <v>305406</v>
      </c>
      <c r="H96" s="12">
        <v>139555</v>
      </c>
      <c r="I96" s="12">
        <v>66576</v>
      </c>
      <c r="J96" s="12">
        <v>27702</v>
      </c>
      <c r="K96" s="12">
        <v>3382</v>
      </c>
      <c r="L96" s="12">
        <v>9215</v>
      </c>
      <c r="M96" s="12">
        <v>0</v>
      </c>
      <c r="N96" s="12">
        <v>5085</v>
      </c>
      <c r="O96" s="12">
        <v>3206.5</v>
      </c>
      <c r="P96" s="12">
        <v>0</v>
      </c>
      <c r="Q96" s="12">
        <v>0</v>
      </c>
      <c r="R96" s="12">
        <v>113680</v>
      </c>
      <c r="S96" s="12"/>
      <c r="T96" s="10"/>
    </row>
    <row r="97" spans="1:20">
      <c r="A97" s="9" t="s">
        <v>4</v>
      </c>
      <c r="B97" s="12">
        <v>4623840</v>
      </c>
      <c r="C97" s="12">
        <v>6164600</v>
      </c>
      <c r="D97" s="12">
        <v>22791912</v>
      </c>
      <c r="E97" s="12">
        <v>23106616</v>
      </c>
      <c r="F97" s="12">
        <v>6043856</v>
      </c>
      <c r="G97" s="12">
        <v>1671696</v>
      </c>
      <c r="H97" s="12">
        <v>763880</v>
      </c>
      <c r="I97" s="12">
        <v>364416</v>
      </c>
      <c r="J97" s="12">
        <v>151632</v>
      </c>
      <c r="K97" s="12">
        <v>18512</v>
      </c>
      <c r="L97" s="12">
        <v>50440</v>
      </c>
      <c r="M97" s="12">
        <v>0</v>
      </c>
      <c r="N97" s="12">
        <v>24295</v>
      </c>
      <c r="O97" s="12">
        <v>13491.5</v>
      </c>
      <c r="P97" s="12">
        <v>0</v>
      </c>
      <c r="Q97" s="12">
        <v>0</v>
      </c>
      <c r="R97" s="12">
        <v>458780</v>
      </c>
      <c r="S97" s="12"/>
      <c r="T97" s="10"/>
    </row>
    <row r="98" spans="1:20">
      <c r="A98" s="13" t="s">
        <v>48</v>
      </c>
      <c r="B98" s="12">
        <v>17653</v>
      </c>
      <c r="C98" s="12">
        <v>21727</v>
      </c>
      <c r="D98" s="12">
        <v>44206</v>
      </c>
      <c r="E98" s="12">
        <v>38243</v>
      </c>
      <c r="F98" s="12">
        <v>13063</v>
      </c>
      <c r="G98" s="12">
        <v>5055</v>
      </c>
      <c r="H98" s="12">
        <v>2637</v>
      </c>
      <c r="I98" s="12">
        <v>1525</v>
      </c>
      <c r="J98" s="12">
        <v>781</v>
      </c>
      <c r="K98" s="12">
        <v>261</v>
      </c>
      <c r="L98" s="12">
        <v>174</v>
      </c>
      <c r="M98" s="12">
        <v>63</v>
      </c>
      <c r="N98" s="12">
        <v>42</v>
      </c>
      <c r="O98" s="12">
        <v>27</v>
      </c>
      <c r="P98" s="12">
        <v>11</v>
      </c>
      <c r="Q98" s="12">
        <v>4</v>
      </c>
      <c r="R98" s="12">
        <v>226</v>
      </c>
      <c r="S98" s="12">
        <v>145698</v>
      </c>
      <c r="T98" s="10">
        <v>0.65954152860014126</v>
      </c>
    </row>
    <row r="99" spans="1:20">
      <c r="A99" s="9" t="s">
        <v>2</v>
      </c>
      <c r="B99" s="12">
        <v>5295900</v>
      </c>
      <c r="C99" s="12">
        <v>8147625</v>
      </c>
      <c r="D99" s="12">
        <v>21881970</v>
      </c>
      <c r="E99" s="12">
        <v>23519445</v>
      </c>
      <c r="F99" s="12">
        <v>9601305</v>
      </c>
      <c r="G99" s="12">
        <v>4322025</v>
      </c>
      <c r="H99" s="12">
        <v>2571075</v>
      </c>
      <c r="I99" s="12">
        <v>1669875</v>
      </c>
      <c r="J99" s="12">
        <v>948915</v>
      </c>
      <c r="K99" s="12">
        <v>348435</v>
      </c>
      <c r="L99" s="12">
        <v>253170</v>
      </c>
      <c r="M99" s="12">
        <v>109147.5</v>
      </c>
      <c r="N99" s="12">
        <v>85428</v>
      </c>
      <c r="O99" s="12">
        <v>68607</v>
      </c>
      <c r="P99" s="12">
        <v>29799</v>
      </c>
      <c r="Q99" s="12">
        <v>11508</v>
      </c>
      <c r="R99" s="12">
        <v>711900</v>
      </c>
      <c r="S99" s="12"/>
      <c r="T99" s="10"/>
    </row>
    <row r="100" spans="1:20">
      <c r="A100" s="9" t="s">
        <v>3</v>
      </c>
      <c r="B100" s="12">
        <v>6708140</v>
      </c>
      <c r="C100" s="12">
        <v>10320325</v>
      </c>
      <c r="D100" s="12">
        <v>27717162</v>
      </c>
      <c r="E100" s="12">
        <v>29791297</v>
      </c>
      <c r="F100" s="12">
        <v>12161653</v>
      </c>
      <c r="G100" s="12">
        <v>5474565</v>
      </c>
      <c r="H100" s="12">
        <v>3256695</v>
      </c>
      <c r="I100" s="12">
        <v>2115175</v>
      </c>
      <c r="J100" s="12">
        <v>1201959</v>
      </c>
      <c r="K100" s="12">
        <v>441351</v>
      </c>
      <c r="L100" s="12">
        <v>320682</v>
      </c>
      <c r="M100" s="12">
        <v>138915</v>
      </c>
      <c r="N100" s="12">
        <v>106785</v>
      </c>
      <c r="O100" s="12">
        <v>86575.5</v>
      </c>
      <c r="P100" s="12">
        <v>37603.5</v>
      </c>
      <c r="Q100" s="12">
        <v>14522</v>
      </c>
      <c r="R100" s="12">
        <v>885920</v>
      </c>
      <c r="S100" s="12"/>
      <c r="T100" s="10"/>
    </row>
    <row r="101" spans="1:20">
      <c r="A101" s="9" t="s">
        <v>4</v>
      </c>
      <c r="B101" s="12">
        <v>36718240</v>
      </c>
      <c r="C101" s="12">
        <v>56490200</v>
      </c>
      <c r="D101" s="12">
        <v>151714992</v>
      </c>
      <c r="E101" s="12">
        <v>163068152</v>
      </c>
      <c r="F101" s="12">
        <v>66569048</v>
      </c>
      <c r="G101" s="12">
        <v>29966040</v>
      </c>
      <c r="H101" s="12">
        <v>17826120</v>
      </c>
      <c r="I101" s="12">
        <v>11577800</v>
      </c>
      <c r="J101" s="12">
        <v>6579144</v>
      </c>
      <c r="K101" s="12">
        <v>2415816</v>
      </c>
      <c r="L101" s="12">
        <v>1755312</v>
      </c>
      <c r="M101" s="12">
        <v>701190</v>
      </c>
      <c r="N101" s="12">
        <v>510195</v>
      </c>
      <c r="O101" s="12">
        <v>364270.5</v>
      </c>
      <c r="P101" s="12">
        <v>158218.5</v>
      </c>
      <c r="Q101" s="12">
        <v>61102</v>
      </c>
      <c r="R101" s="12">
        <v>3575320</v>
      </c>
      <c r="S101" s="12"/>
      <c r="T101" s="10"/>
    </row>
    <row r="102" spans="1:20">
      <c r="A102" s="9"/>
      <c r="B102" s="12"/>
      <c r="C102" s="12"/>
      <c r="D102" s="12"/>
      <c r="E102" s="12"/>
      <c r="F102" s="12"/>
      <c r="G102" s="12"/>
      <c r="H102" s="12"/>
      <c r="I102" s="12"/>
      <c r="J102" s="12"/>
      <c r="K102" s="12"/>
      <c r="L102" s="12"/>
      <c r="M102" s="12"/>
      <c r="N102" s="12"/>
      <c r="O102" s="12"/>
      <c r="P102" s="12"/>
      <c r="Q102" s="12"/>
      <c r="R102" s="12"/>
      <c r="S102" s="12"/>
      <c r="T102" s="10"/>
    </row>
    <row r="103" spans="1:20">
      <c r="A103" s="13" t="s">
        <v>49</v>
      </c>
      <c r="B103" s="12"/>
      <c r="C103" s="12"/>
      <c r="D103" s="12"/>
      <c r="E103" s="12"/>
      <c r="F103" s="12"/>
      <c r="G103" s="12"/>
      <c r="H103" s="12"/>
      <c r="I103" s="12"/>
      <c r="J103" s="12"/>
      <c r="K103" s="12"/>
      <c r="L103" s="12"/>
      <c r="M103" s="12"/>
      <c r="N103" s="12"/>
      <c r="O103" s="12"/>
      <c r="P103" s="12"/>
      <c r="Q103" s="12"/>
      <c r="R103" s="12"/>
      <c r="S103" s="12"/>
      <c r="T103" s="10"/>
    </row>
    <row r="104" spans="1:20">
      <c r="A104" s="13" t="s">
        <v>50</v>
      </c>
      <c r="B104" s="12">
        <v>57</v>
      </c>
      <c r="C104" s="12">
        <v>55</v>
      </c>
      <c r="D104" s="12">
        <v>189</v>
      </c>
      <c r="E104" s="12">
        <v>143</v>
      </c>
      <c r="F104" s="12">
        <v>25</v>
      </c>
      <c r="G104" s="12">
        <v>3</v>
      </c>
      <c r="H104" s="12">
        <v>4</v>
      </c>
      <c r="I104" s="12">
        <v>0</v>
      </c>
      <c r="J104" s="12">
        <v>0</v>
      </c>
      <c r="K104" s="12">
        <v>0</v>
      </c>
      <c r="L104" s="12">
        <v>0</v>
      </c>
      <c r="M104" s="12">
        <v>0</v>
      </c>
      <c r="N104" s="12">
        <v>0</v>
      </c>
      <c r="O104" s="12">
        <v>0</v>
      </c>
      <c r="P104" s="12">
        <v>0</v>
      </c>
      <c r="Q104" s="12">
        <v>0</v>
      </c>
      <c r="R104" s="12">
        <v>1</v>
      </c>
      <c r="S104" s="12">
        <v>477</v>
      </c>
      <c r="T104" s="10">
        <v>2.1592699223206041E-3</v>
      </c>
    </row>
    <row r="105" spans="1:20">
      <c r="A105" s="9" t="s">
        <v>2</v>
      </c>
      <c r="B105" s="12">
        <v>17100</v>
      </c>
      <c r="C105" s="12">
        <v>20625</v>
      </c>
      <c r="D105" s="12">
        <v>93555</v>
      </c>
      <c r="E105" s="12">
        <v>87945</v>
      </c>
      <c r="F105" s="12">
        <v>18375</v>
      </c>
      <c r="G105" s="12">
        <v>2565</v>
      </c>
      <c r="H105" s="12">
        <v>3900</v>
      </c>
      <c r="I105" s="12">
        <v>0</v>
      </c>
      <c r="J105" s="12">
        <v>0</v>
      </c>
      <c r="K105" s="12">
        <v>0</v>
      </c>
      <c r="L105" s="12">
        <v>0</v>
      </c>
      <c r="M105" s="12">
        <v>0</v>
      </c>
      <c r="N105" s="12">
        <v>0</v>
      </c>
      <c r="O105" s="12">
        <v>0</v>
      </c>
      <c r="P105" s="12">
        <v>0</v>
      </c>
      <c r="Q105" s="12">
        <v>0</v>
      </c>
      <c r="R105" s="12">
        <v>3150</v>
      </c>
      <c r="S105" s="12"/>
      <c r="T105" s="10"/>
    </row>
    <row r="106" spans="1:20">
      <c r="A106" s="9" t="s">
        <v>3</v>
      </c>
      <c r="B106" s="12">
        <v>21660</v>
      </c>
      <c r="C106" s="12">
        <v>26125</v>
      </c>
      <c r="D106" s="12">
        <v>118503</v>
      </c>
      <c r="E106" s="12">
        <v>111397</v>
      </c>
      <c r="F106" s="12">
        <v>23275</v>
      </c>
      <c r="G106" s="12">
        <v>3249</v>
      </c>
      <c r="H106" s="12">
        <v>4940</v>
      </c>
      <c r="I106" s="12">
        <v>0</v>
      </c>
      <c r="J106" s="12">
        <v>0</v>
      </c>
      <c r="K106" s="12">
        <v>0</v>
      </c>
      <c r="L106" s="12">
        <v>0</v>
      </c>
      <c r="M106" s="12">
        <v>0</v>
      </c>
      <c r="N106" s="12">
        <v>0</v>
      </c>
      <c r="O106" s="12">
        <v>0</v>
      </c>
      <c r="P106" s="12">
        <v>0</v>
      </c>
      <c r="Q106" s="12">
        <v>0</v>
      </c>
      <c r="R106" s="12">
        <v>3920</v>
      </c>
      <c r="S106" s="12"/>
      <c r="T106" s="10"/>
    </row>
    <row r="107" spans="1:20">
      <c r="A107" s="9" t="s">
        <v>4</v>
      </c>
      <c r="B107" s="12">
        <v>118560</v>
      </c>
      <c r="C107" s="12">
        <v>143000</v>
      </c>
      <c r="D107" s="12">
        <v>648648</v>
      </c>
      <c r="E107" s="12">
        <v>609752</v>
      </c>
      <c r="F107" s="12">
        <v>127400</v>
      </c>
      <c r="G107" s="12">
        <v>17784</v>
      </c>
      <c r="H107" s="12">
        <v>27040</v>
      </c>
      <c r="I107" s="12">
        <v>0</v>
      </c>
      <c r="J107" s="12">
        <v>0</v>
      </c>
      <c r="K107" s="12">
        <v>0</v>
      </c>
      <c r="L107" s="12">
        <v>0</v>
      </c>
      <c r="M107" s="12">
        <v>0</v>
      </c>
      <c r="N107" s="12">
        <v>0</v>
      </c>
      <c r="O107" s="12">
        <v>0</v>
      </c>
      <c r="P107" s="12">
        <v>0</v>
      </c>
      <c r="Q107" s="12">
        <v>0</v>
      </c>
      <c r="R107" s="12">
        <v>15820</v>
      </c>
      <c r="S107" s="12"/>
      <c r="T107" s="10"/>
    </row>
    <row r="108" spans="1:20">
      <c r="A108" s="13" t="s">
        <v>51</v>
      </c>
      <c r="B108" s="12">
        <v>68</v>
      </c>
      <c r="C108" s="12">
        <v>85</v>
      </c>
      <c r="D108" s="12">
        <v>261</v>
      </c>
      <c r="E108" s="12">
        <v>269</v>
      </c>
      <c r="F108" s="12">
        <v>58</v>
      </c>
      <c r="G108" s="12">
        <v>13</v>
      </c>
      <c r="H108" s="12">
        <v>0</v>
      </c>
      <c r="I108" s="12">
        <v>2</v>
      </c>
      <c r="J108" s="12">
        <v>1</v>
      </c>
      <c r="K108" s="12">
        <v>0</v>
      </c>
      <c r="L108" s="12">
        <v>0</v>
      </c>
      <c r="M108" s="12">
        <v>0</v>
      </c>
      <c r="N108" s="12">
        <v>0</v>
      </c>
      <c r="O108" s="12">
        <v>2</v>
      </c>
      <c r="P108" s="12">
        <v>0</v>
      </c>
      <c r="Q108" s="12">
        <v>0</v>
      </c>
      <c r="R108" s="12">
        <v>3</v>
      </c>
      <c r="S108" s="12">
        <v>762</v>
      </c>
      <c r="T108" s="10">
        <v>3.4493997501222227E-3</v>
      </c>
    </row>
    <row r="109" spans="1:20">
      <c r="A109" s="9" t="s">
        <v>2</v>
      </c>
      <c r="B109" s="12">
        <v>20400</v>
      </c>
      <c r="C109" s="12">
        <v>31875</v>
      </c>
      <c r="D109" s="12">
        <v>129195</v>
      </c>
      <c r="E109" s="12">
        <v>165435</v>
      </c>
      <c r="F109" s="12">
        <v>42630</v>
      </c>
      <c r="G109" s="12">
        <v>11115</v>
      </c>
      <c r="H109" s="12">
        <v>0</v>
      </c>
      <c r="I109" s="12">
        <v>2190</v>
      </c>
      <c r="J109" s="12">
        <v>1215</v>
      </c>
      <c r="K109" s="12">
        <v>0</v>
      </c>
      <c r="L109" s="12">
        <v>0</v>
      </c>
      <c r="M109" s="12">
        <v>0</v>
      </c>
      <c r="N109" s="12">
        <v>0</v>
      </c>
      <c r="O109" s="12">
        <v>5082</v>
      </c>
      <c r="P109" s="12">
        <v>0</v>
      </c>
      <c r="Q109" s="12">
        <v>0</v>
      </c>
      <c r="R109" s="12">
        <v>9450</v>
      </c>
      <c r="S109" s="12"/>
      <c r="T109" s="10"/>
    </row>
    <row r="110" spans="1:20">
      <c r="A110" s="9" t="s">
        <v>3</v>
      </c>
      <c r="B110" s="12">
        <v>25840</v>
      </c>
      <c r="C110" s="12">
        <v>40375</v>
      </c>
      <c r="D110" s="12">
        <v>163647</v>
      </c>
      <c r="E110" s="12">
        <v>209551</v>
      </c>
      <c r="F110" s="12">
        <v>53998</v>
      </c>
      <c r="G110" s="12">
        <v>14079</v>
      </c>
      <c r="H110" s="12">
        <v>0</v>
      </c>
      <c r="I110" s="12">
        <v>2774</v>
      </c>
      <c r="J110" s="12">
        <v>1539</v>
      </c>
      <c r="K110" s="12">
        <v>0</v>
      </c>
      <c r="L110" s="12">
        <v>0</v>
      </c>
      <c r="M110" s="12">
        <v>0</v>
      </c>
      <c r="N110" s="12">
        <v>0</v>
      </c>
      <c r="O110" s="12">
        <v>6413</v>
      </c>
      <c r="P110" s="12">
        <v>0</v>
      </c>
      <c r="Q110" s="12">
        <v>0</v>
      </c>
      <c r="R110" s="12">
        <v>11760</v>
      </c>
      <c r="S110" s="12"/>
      <c r="T110" s="10"/>
    </row>
    <row r="111" spans="1:20">
      <c r="A111" s="9" t="s">
        <v>4</v>
      </c>
      <c r="B111" s="12">
        <v>141440</v>
      </c>
      <c r="C111" s="12">
        <v>221000</v>
      </c>
      <c r="D111" s="12">
        <v>895752</v>
      </c>
      <c r="E111" s="12">
        <v>1147016</v>
      </c>
      <c r="F111" s="12">
        <v>295568</v>
      </c>
      <c r="G111" s="12">
        <v>77064</v>
      </c>
      <c r="H111" s="12">
        <v>0</v>
      </c>
      <c r="I111" s="12">
        <v>15184</v>
      </c>
      <c r="J111" s="12">
        <v>8424</v>
      </c>
      <c r="K111" s="12">
        <v>0</v>
      </c>
      <c r="L111" s="12">
        <v>0</v>
      </c>
      <c r="M111" s="12">
        <v>0</v>
      </c>
      <c r="N111" s="12">
        <v>0</v>
      </c>
      <c r="O111" s="12">
        <v>26983</v>
      </c>
      <c r="P111" s="12">
        <v>0</v>
      </c>
      <c r="Q111" s="12">
        <v>0</v>
      </c>
      <c r="R111" s="12">
        <v>47460</v>
      </c>
      <c r="S111" s="12"/>
      <c r="T111" s="10"/>
    </row>
    <row r="112" spans="1:20">
      <c r="A112" s="13" t="s">
        <v>52</v>
      </c>
      <c r="B112" s="12">
        <v>646</v>
      </c>
      <c r="C112" s="12">
        <v>551</v>
      </c>
      <c r="D112" s="12">
        <v>2467</v>
      </c>
      <c r="E112" s="12">
        <v>2299</v>
      </c>
      <c r="F112" s="12">
        <v>486</v>
      </c>
      <c r="G112" s="12">
        <v>87</v>
      </c>
      <c r="H112" s="12">
        <v>46</v>
      </c>
      <c r="I112" s="12">
        <v>13</v>
      </c>
      <c r="J112" s="12">
        <v>11</v>
      </c>
      <c r="K112" s="12">
        <v>4</v>
      </c>
      <c r="L112" s="12">
        <v>3</v>
      </c>
      <c r="M112" s="12">
        <v>1</v>
      </c>
      <c r="N112" s="12">
        <v>0</v>
      </c>
      <c r="O112" s="12">
        <v>1</v>
      </c>
      <c r="P112" s="12">
        <v>0</v>
      </c>
      <c r="Q112" s="12">
        <v>0</v>
      </c>
      <c r="R112" s="12">
        <v>6</v>
      </c>
      <c r="S112" s="12">
        <v>6621</v>
      </c>
      <c r="T112" s="10">
        <v>2.9971752946928134E-2</v>
      </c>
    </row>
    <row r="113" spans="1:20">
      <c r="A113" s="9" t="s">
        <v>2</v>
      </c>
      <c r="B113" s="12">
        <v>193800</v>
      </c>
      <c r="C113" s="12">
        <v>206625</v>
      </c>
      <c r="D113" s="12">
        <v>1221165</v>
      </c>
      <c r="E113" s="12">
        <v>1413885</v>
      </c>
      <c r="F113" s="12">
        <v>357210</v>
      </c>
      <c r="G113" s="12">
        <v>74385</v>
      </c>
      <c r="H113" s="12">
        <v>44850</v>
      </c>
      <c r="I113" s="12">
        <v>14235</v>
      </c>
      <c r="J113" s="12">
        <v>13365</v>
      </c>
      <c r="K113" s="12">
        <v>5340</v>
      </c>
      <c r="L113" s="12">
        <v>4365</v>
      </c>
      <c r="M113" s="12">
        <v>1732.5</v>
      </c>
      <c r="N113" s="12">
        <v>0</v>
      </c>
      <c r="O113" s="12">
        <v>2541</v>
      </c>
      <c r="P113" s="12">
        <v>0</v>
      </c>
      <c r="Q113" s="12">
        <v>0</v>
      </c>
      <c r="R113" s="12">
        <v>18900</v>
      </c>
      <c r="S113" s="12"/>
      <c r="T113" s="10"/>
    </row>
    <row r="114" spans="1:20">
      <c r="A114" s="9" t="s">
        <v>3</v>
      </c>
      <c r="B114" s="12">
        <v>245480</v>
      </c>
      <c r="C114" s="12">
        <v>261725</v>
      </c>
      <c r="D114" s="12">
        <v>1546809</v>
      </c>
      <c r="E114" s="12">
        <v>1790921</v>
      </c>
      <c r="F114" s="12">
        <v>452466</v>
      </c>
      <c r="G114" s="12">
        <v>94221</v>
      </c>
      <c r="H114" s="12">
        <v>56810</v>
      </c>
      <c r="I114" s="12">
        <v>18031</v>
      </c>
      <c r="J114" s="12">
        <v>16929</v>
      </c>
      <c r="K114" s="12">
        <v>6764</v>
      </c>
      <c r="L114" s="12">
        <v>5529</v>
      </c>
      <c r="M114" s="12">
        <v>2205</v>
      </c>
      <c r="N114" s="12">
        <v>0</v>
      </c>
      <c r="O114" s="12">
        <v>3206.5</v>
      </c>
      <c r="P114" s="12">
        <v>0</v>
      </c>
      <c r="Q114" s="12">
        <v>0</v>
      </c>
      <c r="R114" s="12">
        <v>23520</v>
      </c>
      <c r="S114" s="12"/>
      <c r="T114" s="10"/>
    </row>
    <row r="115" spans="1:20">
      <c r="A115" s="9" t="s">
        <v>4</v>
      </c>
      <c r="B115" s="12">
        <v>1343680</v>
      </c>
      <c r="C115" s="12">
        <v>1432600</v>
      </c>
      <c r="D115" s="12">
        <v>8466744</v>
      </c>
      <c r="E115" s="12">
        <v>9802936</v>
      </c>
      <c r="F115" s="12">
        <v>2476656</v>
      </c>
      <c r="G115" s="12">
        <v>515736</v>
      </c>
      <c r="H115" s="12">
        <v>310960</v>
      </c>
      <c r="I115" s="12">
        <v>98696</v>
      </c>
      <c r="J115" s="12">
        <v>92664</v>
      </c>
      <c r="K115" s="12">
        <v>37024</v>
      </c>
      <c r="L115" s="12">
        <v>30264</v>
      </c>
      <c r="M115" s="12">
        <v>11130</v>
      </c>
      <c r="N115" s="12">
        <v>0</v>
      </c>
      <c r="O115" s="12">
        <v>13491.5</v>
      </c>
      <c r="P115" s="12">
        <v>0</v>
      </c>
      <c r="Q115" s="12">
        <v>0</v>
      </c>
      <c r="R115" s="12">
        <v>94920</v>
      </c>
      <c r="S115" s="12"/>
      <c r="T115" s="10"/>
    </row>
    <row r="116" spans="1:20">
      <c r="A116" s="13" t="s">
        <v>53</v>
      </c>
      <c r="B116" s="12">
        <v>750</v>
      </c>
      <c r="C116" s="12">
        <v>331</v>
      </c>
      <c r="D116" s="12">
        <v>1247</v>
      </c>
      <c r="E116" s="12">
        <v>1408</v>
      </c>
      <c r="F116" s="12">
        <v>487</v>
      </c>
      <c r="G116" s="12">
        <v>74</v>
      </c>
      <c r="H116" s="12">
        <v>16</v>
      </c>
      <c r="I116" s="12">
        <v>3</v>
      </c>
      <c r="J116" s="12">
        <v>4</v>
      </c>
      <c r="K116" s="12">
        <v>0</v>
      </c>
      <c r="L116" s="12">
        <v>0</v>
      </c>
      <c r="M116" s="12">
        <v>0</v>
      </c>
      <c r="N116" s="12">
        <v>0</v>
      </c>
      <c r="O116" s="12">
        <v>0</v>
      </c>
      <c r="P116" s="12">
        <v>0</v>
      </c>
      <c r="Q116" s="12">
        <v>0</v>
      </c>
      <c r="R116" s="12">
        <v>2</v>
      </c>
      <c r="S116" s="12">
        <v>4322</v>
      </c>
      <c r="T116" s="10">
        <v>1.9564705669328407E-2</v>
      </c>
    </row>
    <row r="117" spans="1:20">
      <c r="A117" s="9" t="s">
        <v>2</v>
      </c>
      <c r="B117" s="12">
        <v>225000</v>
      </c>
      <c r="C117" s="12">
        <v>124125</v>
      </c>
      <c r="D117" s="12">
        <v>617265</v>
      </c>
      <c r="E117" s="12">
        <v>865920</v>
      </c>
      <c r="F117" s="12">
        <v>357945</v>
      </c>
      <c r="G117" s="12">
        <v>63270</v>
      </c>
      <c r="H117" s="12">
        <v>15600</v>
      </c>
      <c r="I117" s="12">
        <v>3285</v>
      </c>
      <c r="J117" s="12">
        <v>4860</v>
      </c>
      <c r="K117" s="12">
        <v>0</v>
      </c>
      <c r="L117" s="12">
        <v>0</v>
      </c>
      <c r="M117" s="12">
        <v>0</v>
      </c>
      <c r="N117" s="12">
        <v>0</v>
      </c>
      <c r="O117" s="12">
        <v>0</v>
      </c>
      <c r="P117" s="12">
        <v>0</v>
      </c>
      <c r="Q117" s="12">
        <v>0</v>
      </c>
      <c r="R117" s="12">
        <v>6300</v>
      </c>
      <c r="S117" s="12"/>
      <c r="T117" s="10"/>
    </row>
    <row r="118" spans="1:20">
      <c r="A118" s="9" t="s">
        <v>3</v>
      </c>
      <c r="B118" s="12">
        <v>285000</v>
      </c>
      <c r="C118" s="12">
        <v>157225</v>
      </c>
      <c r="D118" s="12">
        <v>781869</v>
      </c>
      <c r="E118" s="12">
        <v>1096832</v>
      </c>
      <c r="F118" s="12">
        <v>453397</v>
      </c>
      <c r="G118" s="12">
        <v>80142</v>
      </c>
      <c r="H118" s="12">
        <v>19760</v>
      </c>
      <c r="I118" s="12">
        <v>4161</v>
      </c>
      <c r="J118" s="12">
        <v>6156</v>
      </c>
      <c r="K118" s="12">
        <v>0</v>
      </c>
      <c r="L118" s="12">
        <v>0</v>
      </c>
      <c r="M118" s="12">
        <v>0</v>
      </c>
      <c r="N118" s="12">
        <v>0</v>
      </c>
      <c r="O118" s="12">
        <v>0</v>
      </c>
      <c r="P118" s="12">
        <v>0</v>
      </c>
      <c r="Q118" s="12">
        <v>0</v>
      </c>
      <c r="R118" s="12">
        <v>7840</v>
      </c>
      <c r="S118" s="12"/>
      <c r="T118" s="10"/>
    </row>
    <row r="119" spans="1:20">
      <c r="A119" s="9" t="s">
        <v>4</v>
      </c>
      <c r="B119" s="12">
        <v>1560000</v>
      </c>
      <c r="C119" s="12">
        <v>860600</v>
      </c>
      <c r="D119" s="12">
        <v>4279704</v>
      </c>
      <c r="E119" s="12">
        <v>6003712</v>
      </c>
      <c r="F119" s="12">
        <v>2481752</v>
      </c>
      <c r="G119" s="12">
        <v>438672</v>
      </c>
      <c r="H119" s="12">
        <v>108160</v>
      </c>
      <c r="I119" s="12">
        <v>22776</v>
      </c>
      <c r="J119" s="12">
        <v>33696</v>
      </c>
      <c r="K119" s="12">
        <v>0</v>
      </c>
      <c r="L119" s="12">
        <v>0</v>
      </c>
      <c r="M119" s="12">
        <v>0</v>
      </c>
      <c r="N119" s="12">
        <v>0</v>
      </c>
      <c r="O119" s="12">
        <v>0</v>
      </c>
      <c r="P119" s="12">
        <v>0</v>
      </c>
      <c r="Q119" s="12">
        <v>0</v>
      </c>
      <c r="R119" s="12">
        <v>31640</v>
      </c>
      <c r="S119" s="12"/>
      <c r="T119" s="10"/>
    </row>
    <row r="120" spans="1:20">
      <c r="A120" s="13" t="s">
        <v>54</v>
      </c>
      <c r="B120" s="12">
        <v>14</v>
      </c>
      <c r="C120" s="12">
        <v>18</v>
      </c>
      <c r="D120" s="12">
        <v>74</v>
      </c>
      <c r="E120" s="12">
        <v>52</v>
      </c>
      <c r="F120" s="12">
        <v>5</v>
      </c>
      <c r="G120" s="12">
        <v>2</v>
      </c>
      <c r="H120" s="12">
        <v>0</v>
      </c>
      <c r="I120" s="12">
        <v>2</v>
      </c>
      <c r="J120" s="12">
        <v>1</v>
      </c>
      <c r="K120" s="12">
        <v>0</v>
      </c>
      <c r="L120" s="12">
        <v>0</v>
      </c>
      <c r="M120" s="12">
        <v>0</v>
      </c>
      <c r="N120" s="12">
        <v>0</v>
      </c>
      <c r="O120" s="12">
        <v>0</v>
      </c>
      <c r="P120" s="12">
        <v>0</v>
      </c>
      <c r="Q120" s="12">
        <v>0</v>
      </c>
      <c r="R120" s="12">
        <v>0</v>
      </c>
      <c r="S120" s="12">
        <v>168</v>
      </c>
      <c r="T120" s="10">
        <v>7.6049758270411213E-4</v>
      </c>
    </row>
    <row r="121" spans="1:20">
      <c r="A121" s="9" t="s">
        <v>2</v>
      </c>
      <c r="B121" s="12">
        <v>4200</v>
      </c>
      <c r="C121" s="12">
        <v>6750</v>
      </c>
      <c r="D121" s="12">
        <v>36630</v>
      </c>
      <c r="E121" s="12">
        <v>31980</v>
      </c>
      <c r="F121" s="12">
        <v>3675</v>
      </c>
      <c r="G121" s="12">
        <v>1710</v>
      </c>
      <c r="H121" s="12">
        <v>0</v>
      </c>
      <c r="I121" s="12">
        <v>2190</v>
      </c>
      <c r="J121" s="12">
        <v>1215</v>
      </c>
      <c r="K121" s="12">
        <v>0</v>
      </c>
      <c r="L121" s="12">
        <v>0</v>
      </c>
      <c r="M121" s="12">
        <v>0</v>
      </c>
      <c r="N121" s="12">
        <v>0</v>
      </c>
      <c r="O121" s="12">
        <v>0</v>
      </c>
      <c r="P121" s="12">
        <v>0</v>
      </c>
      <c r="Q121" s="12">
        <v>0</v>
      </c>
      <c r="R121" s="12">
        <v>0</v>
      </c>
      <c r="S121" s="12"/>
      <c r="T121" s="10"/>
    </row>
    <row r="122" spans="1:20">
      <c r="A122" s="9" t="s">
        <v>3</v>
      </c>
      <c r="B122" s="12">
        <v>5320</v>
      </c>
      <c r="C122" s="12">
        <v>8550</v>
      </c>
      <c r="D122" s="12">
        <v>46398</v>
      </c>
      <c r="E122" s="12">
        <v>40508</v>
      </c>
      <c r="F122" s="12">
        <v>4655</v>
      </c>
      <c r="G122" s="12">
        <v>2166</v>
      </c>
      <c r="H122" s="12">
        <v>0</v>
      </c>
      <c r="I122" s="12">
        <v>2774</v>
      </c>
      <c r="J122" s="12">
        <v>1539</v>
      </c>
      <c r="K122" s="12">
        <v>0</v>
      </c>
      <c r="L122" s="12">
        <v>0</v>
      </c>
      <c r="M122" s="12">
        <v>0</v>
      </c>
      <c r="N122" s="12">
        <v>0</v>
      </c>
      <c r="O122" s="12">
        <v>0</v>
      </c>
      <c r="P122" s="12">
        <v>0</v>
      </c>
      <c r="Q122" s="12">
        <v>0</v>
      </c>
      <c r="R122" s="12">
        <v>0</v>
      </c>
      <c r="S122" s="12"/>
      <c r="T122" s="10"/>
    </row>
    <row r="123" spans="1:20">
      <c r="A123" s="9" t="s">
        <v>4</v>
      </c>
      <c r="B123" s="12">
        <v>29120</v>
      </c>
      <c r="C123" s="12">
        <v>46800</v>
      </c>
      <c r="D123" s="12">
        <v>253968</v>
      </c>
      <c r="E123" s="12">
        <v>221728</v>
      </c>
      <c r="F123" s="12">
        <v>25480</v>
      </c>
      <c r="G123" s="12">
        <v>11856</v>
      </c>
      <c r="H123" s="12">
        <v>0</v>
      </c>
      <c r="I123" s="12">
        <v>15184</v>
      </c>
      <c r="J123" s="12">
        <v>8424</v>
      </c>
      <c r="K123" s="12">
        <v>0</v>
      </c>
      <c r="L123" s="12">
        <v>0</v>
      </c>
      <c r="M123" s="12">
        <v>0</v>
      </c>
      <c r="N123" s="12">
        <v>0</v>
      </c>
      <c r="O123" s="12">
        <v>0</v>
      </c>
      <c r="P123" s="12">
        <v>0</v>
      </c>
      <c r="Q123" s="12">
        <v>0</v>
      </c>
      <c r="R123" s="12">
        <v>0</v>
      </c>
      <c r="S123" s="12"/>
      <c r="T123" s="10"/>
    </row>
    <row r="124" spans="1:20">
      <c r="A124" s="13" t="s">
        <v>55</v>
      </c>
      <c r="B124" s="12">
        <v>292</v>
      </c>
      <c r="C124" s="12">
        <v>165</v>
      </c>
      <c r="D124" s="12">
        <v>580</v>
      </c>
      <c r="E124" s="12">
        <v>581</v>
      </c>
      <c r="F124" s="12">
        <v>163</v>
      </c>
      <c r="G124" s="12">
        <v>17</v>
      </c>
      <c r="H124" s="12">
        <v>3</v>
      </c>
      <c r="I124" s="12">
        <v>2</v>
      </c>
      <c r="J124" s="12">
        <v>0</v>
      </c>
      <c r="K124" s="12">
        <v>0</v>
      </c>
      <c r="L124" s="12">
        <v>0</v>
      </c>
      <c r="M124" s="12">
        <v>0</v>
      </c>
      <c r="N124" s="12">
        <v>0</v>
      </c>
      <c r="O124" s="12">
        <v>0</v>
      </c>
      <c r="P124" s="12">
        <v>1</v>
      </c>
      <c r="Q124" s="12">
        <v>0</v>
      </c>
      <c r="R124" s="12">
        <v>2</v>
      </c>
      <c r="S124" s="12">
        <v>1806</v>
      </c>
      <c r="T124" s="10">
        <v>8.175349014069206E-3</v>
      </c>
    </row>
    <row r="125" spans="1:20">
      <c r="A125" s="9" t="s">
        <v>2</v>
      </c>
      <c r="B125" s="12">
        <v>87600</v>
      </c>
      <c r="C125" s="12">
        <v>61875</v>
      </c>
      <c r="D125" s="12">
        <v>287100</v>
      </c>
      <c r="E125" s="12">
        <v>357315</v>
      </c>
      <c r="F125" s="12">
        <v>119805</v>
      </c>
      <c r="G125" s="12">
        <v>14535</v>
      </c>
      <c r="H125" s="12">
        <v>2925</v>
      </c>
      <c r="I125" s="12">
        <v>2190</v>
      </c>
      <c r="J125" s="12">
        <v>0</v>
      </c>
      <c r="K125" s="12">
        <v>0</v>
      </c>
      <c r="L125" s="12">
        <v>0</v>
      </c>
      <c r="M125" s="12">
        <v>0</v>
      </c>
      <c r="N125" s="12">
        <v>0</v>
      </c>
      <c r="O125" s="12">
        <v>0</v>
      </c>
      <c r="P125" s="12">
        <v>2709</v>
      </c>
      <c r="Q125" s="12">
        <v>0</v>
      </c>
      <c r="R125" s="12">
        <v>6300</v>
      </c>
      <c r="S125" s="12"/>
      <c r="T125" s="10"/>
    </row>
    <row r="126" spans="1:20">
      <c r="A126" s="9" t="s">
        <v>3</v>
      </c>
      <c r="B126" s="12">
        <v>110960</v>
      </c>
      <c r="C126" s="12">
        <v>78375</v>
      </c>
      <c r="D126" s="12">
        <v>363660</v>
      </c>
      <c r="E126" s="12">
        <v>452599</v>
      </c>
      <c r="F126" s="12">
        <v>151753</v>
      </c>
      <c r="G126" s="12">
        <v>18411</v>
      </c>
      <c r="H126" s="12">
        <v>3705</v>
      </c>
      <c r="I126" s="12">
        <v>2774</v>
      </c>
      <c r="J126" s="12">
        <v>0</v>
      </c>
      <c r="K126" s="12">
        <v>0</v>
      </c>
      <c r="L126" s="12">
        <v>0</v>
      </c>
      <c r="M126" s="12">
        <v>0</v>
      </c>
      <c r="N126" s="12">
        <v>0</v>
      </c>
      <c r="O126" s="12">
        <v>0</v>
      </c>
      <c r="P126" s="12">
        <v>3418.5</v>
      </c>
      <c r="Q126" s="12">
        <v>0</v>
      </c>
      <c r="R126" s="12">
        <v>7840</v>
      </c>
      <c r="S126" s="12"/>
      <c r="T126" s="10"/>
    </row>
    <row r="127" spans="1:20">
      <c r="A127" s="9" t="s">
        <v>4</v>
      </c>
      <c r="B127" s="12">
        <v>607360</v>
      </c>
      <c r="C127" s="12">
        <v>429000</v>
      </c>
      <c r="D127" s="12">
        <v>1990560</v>
      </c>
      <c r="E127" s="12">
        <v>2477384</v>
      </c>
      <c r="F127" s="12">
        <v>830648</v>
      </c>
      <c r="G127" s="12">
        <v>100776</v>
      </c>
      <c r="H127" s="12">
        <v>20280</v>
      </c>
      <c r="I127" s="12">
        <v>15184</v>
      </c>
      <c r="J127" s="12">
        <v>0</v>
      </c>
      <c r="K127" s="12">
        <v>0</v>
      </c>
      <c r="L127" s="12">
        <v>0</v>
      </c>
      <c r="M127" s="12">
        <v>0</v>
      </c>
      <c r="N127" s="12">
        <v>0</v>
      </c>
      <c r="O127" s="12">
        <v>0</v>
      </c>
      <c r="P127" s="12">
        <v>14383.5</v>
      </c>
      <c r="Q127" s="12">
        <v>0</v>
      </c>
      <c r="R127" s="12">
        <v>31640</v>
      </c>
      <c r="S127" s="12"/>
      <c r="T127" s="10"/>
    </row>
    <row r="128" spans="1:20">
      <c r="A128" s="13" t="s">
        <v>56</v>
      </c>
      <c r="B128" s="12">
        <v>25</v>
      </c>
      <c r="C128" s="12">
        <v>43</v>
      </c>
      <c r="D128" s="12">
        <v>146</v>
      </c>
      <c r="E128" s="12">
        <v>107</v>
      </c>
      <c r="F128" s="12">
        <v>26</v>
      </c>
      <c r="G128" s="12">
        <v>6</v>
      </c>
      <c r="H128" s="12">
        <v>2</v>
      </c>
      <c r="I128" s="12">
        <v>3</v>
      </c>
      <c r="J128" s="12">
        <v>0</v>
      </c>
      <c r="K128" s="12">
        <v>0</v>
      </c>
      <c r="L128" s="12">
        <v>0</v>
      </c>
      <c r="M128" s="12">
        <v>0</v>
      </c>
      <c r="N128" s="12">
        <v>0</v>
      </c>
      <c r="O128" s="12">
        <v>0</v>
      </c>
      <c r="P128" s="12">
        <v>0</v>
      </c>
      <c r="Q128" s="12">
        <v>0</v>
      </c>
      <c r="R128" s="12">
        <v>0</v>
      </c>
      <c r="S128" s="12">
        <v>358</v>
      </c>
      <c r="T128" s="10">
        <v>1.620584134571858E-3</v>
      </c>
    </row>
    <row r="129" spans="1:20">
      <c r="A129" s="9" t="s">
        <v>2</v>
      </c>
      <c r="B129" s="12">
        <v>7500</v>
      </c>
      <c r="C129" s="12">
        <v>16125</v>
      </c>
      <c r="D129" s="12">
        <v>72270</v>
      </c>
      <c r="E129" s="12">
        <v>65805</v>
      </c>
      <c r="F129" s="12">
        <v>19110</v>
      </c>
      <c r="G129" s="12">
        <v>5130</v>
      </c>
      <c r="H129" s="12">
        <v>1950</v>
      </c>
      <c r="I129" s="12">
        <v>3285</v>
      </c>
      <c r="J129" s="12">
        <v>0</v>
      </c>
      <c r="K129" s="12">
        <v>0</v>
      </c>
      <c r="L129" s="12">
        <v>0</v>
      </c>
      <c r="M129" s="12">
        <v>0</v>
      </c>
      <c r="N129" s="12">
        <v>0</v>
      </c>
      <c r="O129" s="12">
        <v>0</v>
      </c>
      <c r="P129" s="12">
        <v>0</v>
      </c>
      <c r="Q129" s="12">
        <v>0</v>
      </c>
      <c r="R129" s="12">
        <v>0</v>
      </c>
      <c r="S129" s="12"/>
      <c r="T129" s="10"/>
    </row>
    <row r="130" spans="1:20">
      <c r="A130" s="9" t="s">
        <v>3</v>
      </c>
      <c r="B130" s="12">
        <v>9500</v>
      </c>
      <c r="C130" s="12">
        <v>20425</v>
      </c>
      <c r="D130" s="12">
        <v>91542</v>
      </c>
      <c r="E130" s="12">
        <v>83353</v>
      </c>
      <c r="F130" s="12">
        <v>24206</v>
      </c>
      <c r="G130" s="12">
        <v>6498</v>
      </c>
      <c r="H130" s="12">
        <v>2470</v>
      </c>
      <c r="I130" s="12">
        <v>4161</v>
      </c>
      <c r="J130" s="12">
        <v>0</v>
      </c>
      <c r="K130" s="12">
        <v>0</v>
      </c>
      <c r="L130" s="12">
        <v>0</v>
      </c>
      <c r="M130" s="12">
        <v>0</v>
      </c>
      <c r="N130" s="12">
        <v>0</v>
      </c>
      <c r="O130" s="12">
        <v>0</v>
      </c>
      <c r="P130" s="12">
        <v>0</v>
      </c>
      <c r="Q130" s="12">
        <v>0</v>
      </c>
      <c r="R130" s="12">
        <v>0</v>
      </c>
      <c r="S130" s="12"/>
      <c r="T130" s="10"/>
    </row>
    <row r="131" spans="1:20">
      <c r="A131" s="9" t="s">
        <v>4</v>
      </c>
      <c r="B131" s="12">
        <v>52000</v>
      </c>
      <c r="C131" s="12">
        <v>111800</v>
      </c>
      <c r="D131" s="12">
        <v>501072</v>
      </c>
      <c r="E131" s="12">
        <v>456248</v>
      </c>
      <c r="F131" s="12">
        <v>132496</v>
      </c>
      <c r="G131" s="12">
        <v>35568</v>
      </c>
      <c r="H131" s="12">
        <v>13520</v>
      </c>
      <c r="I131" s="12">
        <v>22776</v>
      </c>
      <c r="J131" s="12">
        <v>0</v>
      </c>
      <c r="K131" s="12">
        <v>0</v>
      </c>
      <c r="L131" s="12">
        <v>0</v>
      </c>
      <c r="M131" s="12">
        <v>0</v>
      </c>
      <c r="N131" s="12">
        <v>0</v>
      </c>
      <c r="O131" s="12">
        <v>0</v>
      </c>
      <c r="P131" s="12">
        <v>0</v>
      </c>
      <c r="Q131" s="12">
        <v>0</v>
      </c>
      <c r="R131" s="12">
        <v>0</v>
      </c>
      <c r="S131" s="12"/>
      <c r="T131" s="10"/>
    </row>
    <row r="132" spans="1:20">
      <c r="A132" s="13" t="s">
        <v>57</v>
      </c>
      <c r="B132" s="12">
        <v>282</v>
      </c>
      <c r="C132" s="12">
        <v>242</v>
      </c>
      <c r="D132" s="12">
        <v>945</v>
      </c>
      <c r="E132" s="12">
        <v>755</v>
      </c>
      <c r="F132" s="12">
        <v>167</v>
      </c>
      <c r="G132" s="12">
        <v>24</v>
      </c>
      <c r="H132" s="12">
        <v>10</v>
      </c>
      <c r="I132" s="12">
        <v>4</v>
      </c>
      <c r="J132" s="12">
        <v>1</v>
      </c>
      <c r="K132" s="12">
        <v>0</v>
      </c>
      <c r="L132" s="12">
        <v>0</v>
      </c>
      <c r="M132" s="12">
        <v>0</v>
      </c>
      <c r="N132" s="12">
        <v>2</v>
      </c>
      <c r="O132" s="12">
        <v>0</v>
      </c>
      <c r="P132" s="12">
        <v>0</v>
      </c>
      <c r="Q132" s="12">
        <v>0</v>
      </c>
      <c r="R132" s="12">
        <v>5</v>
      </c>
      <c r="S132" s="12">
        <v>2437</v>
      </c>
      <c r="T132" s="10">
        <v>1.1031741720535245E-2</v>
      </c>
    </row>
    <row r="133" spans="1:20">
      <c r="A133" s="9" t="s">
        <v>2</v>
      </c>
      <c r="B133" s="12">
        <v>84600</v>
      </c>
      <c r="C133" s="12">
        <v>90750</v>
      </c>
      <c r="D133" s="12">
        <v>467775</v>
      </c>
      <c r="E133" s="12">
        <v>464325</v>
      </c>
      <c r="F133" s="12">
        <v>122745</v>
      </c>
      <c r="G133" s="12">
        <v>20520</v>
      </c>
      <c r="H133" s="12">
        <v>9750</v>
      </c>
      <c r="I133" s="12">
        <v>4380</v>
      </c>
      <c r="J133" s="12">
        <v>1215</v>
      </c>
      <c r="K133" s="12">
        <v>0</v>
      </c>
      <c r="L133" s="12">
        <v>0</v>
      </c>
      <c r="M133" s="12">
        <v>0</v>
      </c>
      <c r="N133" s="12">
        <v>4068</v>
      </c>
      <c r="O133" s="12">
        <v>0</v>
      </c>
      <c r="P133" s="12">
        <v>0</v>
      </c>
      <c r="Q133" s="12">
        <v>0</v>
      </c>
      <c r="R133" s="12">
        <v>15750</v>
      </c>
      <c r="S133" s="12"/>
      <c r="T133" s="10"/>
    </row>
    <row r="134" spans="1:20">
      <c r="A134" s="9" t="s">
        <v>3</v>
      </c>
      <c r="B134" s="12">
        <v>107160</v>
      </c>
      <c r="C134" s="12">
        <v>114950</v>
      </c>
      <c r="D134" s="12">
        <v>592515</v>
      </c>
      <c r="E134" s="12">
        <v>588145</v>
      </c>
      <c r="F134" s="12">
        <v>155477</v>
      </c>
      <c r="G134" s="12">
        <v>25992</v>
      </c>
      <c r="H134" s="12">
        <v>12350</v>
      </c>
      <c r="I134" s="12">
        <v>5548</v>
      </c>
      <c r="J134" s="12">
        <v>1539</v>
      </c>
      <c r="K134" s="12">
        <v>0</v>
      </c>
      <c r="L134" s="12">
        <v>0</v>
      </c>
      <c r="M134" s="12">
        <v>0</v>
      </c>
      <c r="N134" s="12">
        <v>5085</v>
      </c>
      <c r="O134" s="12">
        <v>0</v>
      </c>
      <c r="P134" s="12">
        <v>0</v>
      </c>
      <c r="Q134" s="12">
        <v>0</v>
      </c>
      <c r="R134" s="12">
        <v>19600</v>
      </c>
      <c r="S134" s="12"/>
      <c r="T134" s="10"/>
    </row>
    <row r="135" spans="1:20">
      <c r="A135" s="9" t="s">
        <v>4</v>
      </c>
      <c r="B135" s="12">
        <v>586560</v>
      </c>
      <c r="C135" s="12">
        <v>629200</v>
      </c>
      <c r="D135" s="12">
        <v>3243240</v>
      </c>
      <c r="E135" s="12">
        <v>3219320</v>
      </c>
      <c r="F135" s="12">
        <v>851032</v>
      </c>
      <c r="G135" s="12">
        <v>142272</v>
      </c>
      <c r="H135" s="12">
        <v>67600</v>
      </c>
      <c r="I135" s="12">
        <v>30368</v>
      </c>
      <c r="J135" s="12">
        <v>8424</v>
      </c>
      <c r="K135" s="12">
        <v>0</v>
      </c>
      <c r="L135" s="12">
        <v>0</v>
      </c>
      <c r="M135" s="12">
        <v>0</v>
      </c>
      <c r="N135" s="12">
        <v>24295</v>
      </c>
      <c r="O135" s="12">
        <v>0</v>
      </c>
      <c r="P135" s="12">
        <v>0</v>
      </c>
      <c r="Q135" s="12">
        <v>0</v>
      </c>
      <c r="R135" s="12">
        <v>79100</v>
      </c>
      <c r="S135" s="12"/>
      <c r="T135" s="10"/>
    </row>
    <row r="136" spans="1:20">
      <c r="A136" s="13" t="s">
        <v>58</v>
      </c>
      <c r="B136" s="12">
        <v>6</v>
      </c>
      <c r="C136" s="12">
        <v>12</v>
      </c>
      <c r="D136" s="12">
        <v>62</v>
      </c>
      <c r="E136" s="12">
        <v>38</v>
      </c>
      <c r="F136" s="12">
        <v>5</v>
      </c>
      <c r="G136" s="12"/>
      <c r="H136" s="12">
        <v>1</v>
      </c>
      <c r="I136" s="12">
        <v>2</v>
      </c>
      <c r="J136" s="12">
        <v>0</v>
      </c>
      <c r="K136" s="12">
        <v>0</v>
      </c>
      <c r="L136" s="12">
        <v>0</v>
      </c>
      <c r="M136" s="12">
        <v>0</v>
      </c>
      <c r="N136" s="12">
        <v>0</v>
      </c>
      <c r="O136" s="12">
        <v>0</v>
      </c>
      <c r="P136" s="12">
        <v>0</v>
      </c>
      <c r="Q136" s="12">
        <v>0</v>
      </c>
      <c r="R136" s="12">
        <v>0</v>
      </c>
      <c r="S136" s="12">
        <v>126</v>
      </c>
      <c r="T136" s="10">
        <v>5.703731870280841E-4</v>
      </c>
    </row>
    <row r="137" spans="1:20">
      <c r="A137" s="9" t="s">
        <v>2</v>
      </c>
      <c r="B137" s="12">
        <v>1800</v>
      </c>
      <c r="C137" s="12">
        <v>4500</v>
      </c>
      <c r="D137" s="12">
        <v>30690</v>
      </c>
      <c r="E137" s="12">
        <v>23370</v>
      </c>
      <c r="F137" s="12">
        <v>3675</v>
      </c>
      <c r="G137" s="12">
        <v>0</v>
      </c>
      <c r="H137" s="12">
        <v>975</v>
      </c>
      <c r="I137" s="12">
        <v>2190</v>
      </c>
      <c r="J137" s="12">
        <v>0</v>
      </c>
      <c r="K137" s="12">
        <v>0</v>
      </c>
      <c r="L137" s="12">
        <v>0</v>
      </c>
      <c r="M137" s="12">
        <v>0</v>
      </c>
      <c r="N137" s="12">
        <v>0</v>
      </c>
      <c r="O137" s="12">
        <v>0</v>
      </c>
      <c r="P137" s="12">
        <v>0</v>
      </c>
      <c r="Q137" s="12">
        <v>0</v>
      </c>
      <c r="R137" s="12">
        <v>0</v>
      </c>
      <c r="S137" s="12"/>
      <c r="T137" s="10"/>
    </row>
    <row r="138" spans="1:20">
      <c r="A138" s="9" t="s">
        <v>3</v>
      </c>
      <c r="B138" s="12">
        <v>2280</v>
      </c>
      <c r="C138" s="12">
        <v>5700</v>
      </c>
      <c r="D138" s="12">
        <v>38874</v>
      </c>
      <c r="E138" s="12">
        <v>29602</v>
      </c>
      <c r="F138" s="12">
        <v>4655</v>
      </c>
      <c r="G138" s="12">
        <v>0</v>
      </c>
      <c r="H138" s="12">
        <v>1235</v>
      </c>
      <c r="I138" s="12">
        <v>2774</v>
      </c>
      <c r="J138" s="12">
        <v>0</v>
      </c>
      <c r="K138" s="12">
        <v>0</v>
      </c>
      <c r="L138" s="12">
        <v>0</v>
      </c>
      <c r="M138" s="12">
        <v>0</v>
      </c>
      <c r="N138" s="12">
        <v>0</v>
      </c>
      <c r="O138" s="12">
        <v>0</v>
      </c>
      <c r="P138" s="12">
        <v>0</v>
      </c>
      <c r="Q138" s="12">
        <v>0</v>
      </c>
      <c r="R138" s="12">
        <v>0</v>
      </c>
      <c r="S138" s="12"/>
      <c r="T138" s="10"/>
    </row>
    <row r="139" spans="1:20">
      <c r="A139" s="9" t="s">
        <v>4</v>
      </c>
      <c r="B139" s="12">
        <v>12480</v>
      </c>
      <c r="C139" s="12">
        <v>31200</v>
      </c>
      <c r="D139" s="12">
        <v>212784</v>
      </c>
      <c r="E139" s="12">
        <v>162032</v>
      </c>
      <c r="F139" s="12">
        <v>25480</v>
      </c>
      <c r="G139" s="12">
        <v>0</v>
      </c>
      <c r="H139" s="12">
        <v>6760</v>
      </c>
      <c r="I139" s="12">
        <v>15184</v>
      </c>
      <c r="J139" s="12">
        <v>0</v>
      </c>
      <c r="K139" s="12">
        <v>0</v>
      </c>
      <c r="L139" s="12">
        <v>0</v>
      </c>
      <c r="M139" s="12">
        <v>0</v>
      </c>
      <c r="N139" s="12">
        <v>0</v>
      </c>
      <c r="O139" s="12">
        <v>0</v>
      </c>
      <c r="P139" s="12">
        <v>0</v>
      </c>
      <c r="Q139" s="12">
        <v>0</v>
      </c>
      <c r="R139" s="12">
        <v>0</v>
      </c>
      <c r="S139" s="12"/>
      <c r="T139" s="10"/>
    </row>
    <row r="140" spans="1:20">
      <c r="A140" s="13" t="s">
        <v>59</v>
      </c>
      <c r="B140" s="12">
        <v>700</v>
      </c>
      <c r="C140" s="12">
        <v>410</v>
      </c>
      <c r="D140" s="12">
        <v>1615</v>
      </c>
      <c r="E140" s="12">
        <v>1397</v>
      </c>
      <c r="F140" s="12">
        <v>275</v>
      </c>
      <c r="G140" s="12">
        <v>53</v>
      </c>
      <c r="H140" s="12">
        <v>12</v>
      </c>
      <c r="I140" s="12">
        <v>5</v>
      </c>
      <c r="J140" s="12">
        <v>0</v>
      </c>
      <c r="K140" s="12">
        <v>1</v>
      </c>
      <c r="L140" s="12">
        <v>0</v>
      </c>
      <c r="M140" s="12">
        <v>4</v>
      </c>
      <c r="N140" s="12">
        <v>1</v>
      </c>
      <c r="O140" s="12">
        <v>1</v>
      </c>
      <c r="P140" s="12">
        <v>0</v>
      </c>
      <c r="Q140" s="12">
        <v>0</v>
      </c>
      <c r="R140" s="12">
        <v>7</v>
      </c>
      <c r="S140" s="12">
        <v>4481</v>
      </c>
      <c r="T140" s="10">
        <v>2.0284462310101944E-2</v>
      </c>
    </row>
    <row r="141" spans="1:20">
      <c r="A141" s="9" t="s">
        <v>2</v>
      </c>
      <c r="B141" s="12">
        <v>210000</v>
      </c>
      <c r="C141" s="12">
        <v>153750</v>
      </c>
      <c r="D141" s="12">
        <v>799425</v>
      </c>
      <c r="E141" s="12">
        <v>859155</v>
      </c>
      <c r="F141" s="12">
        <v>202125</v>
      </c>
      <c r="G141" s="12">
        <v>45315</v>
      </c>
      <c r="H141" s="12">
        <v>11700</v>
      </c>
      <c r="I141" s="12">
        <v>5475</v>
      </c>
      <c r="J141" s="12">
        <v>0</v>
      </c>
      <c r="K141" s="12">
        <v>1335</v>
      </c>
      <c r="L141" s="12">
        <v>0</v>
      </c>
      <c r="M141" s="12">
        <v>6930</v>
      </c>
      <c r="N141" s="12">
        <v>2034</v>
      </c>
      <c r="O141" s="12">
        <v>2541</v>
      </c>
      <c r="P141" s="12">
        <v>0</v>
      </c>
      <c r="Q141" s="12">
        <v>0</v>
      </c>
      <c r="R141" s="12">
        <v>22050</v>
      </c>
      <c r="S141" s="12"/>
      <c r="T141" s="10"/>
    </row>
    <row r="142" spans="1:20">
      <c r="A142" s="9" t="s">
        <v>3</v>
      </c>
      <c r="B142" s="12">
        <v>266000</v>
      </c>
      <c r="C142" s="12">
        <v>194750</v>
      </c>
      <c r="D142" s="12">
        <v>1012605</v>
      </c>
      <c r="E142" s="12">
        <v>1088263</v>
      </c>
      <c r="F142" s="12">
        <v>256025</v>
      </c>
      <c r="G142" s="12">
        <v>57399</v>
      </c>
      <c r="H142" s="12">
        <v>14820</v>
      </c>
      <c r="I142" s="12">
        <v>6935</v>
      </c>
      <c r="J142" s="12">
        <v>0</v>
      </c>
      <c r="K142" s="12">
        <v>1691</v>
      </c>
      <c r="L142" s="12">
        <v>0</v>
      </c>
      <c r="M142" s="12">
        <v>8820</v>
      </c>
      <c r="N142" s="12">
        <v>2542.5</v>
      </c>
      <c r="O142" s="12">
        <v>3206.5</v>
      </c>
      <c r="P142" s="12">
        <v>0</v>
      </c>
      <c r="Q142" s="12">
        <v>0</v>
      </c>
      <c r="R142" s="12">
        <v>27440</v>
      </c>
      <c r="S142" s="12"/>
      <c r="T142" s="10"/>
    </row>
    <row r="143" spans="1:20">
      <c r="A143" s="9" t="s">
        <v>4</v>
      </c>
      <c r="B143" s="12">
        <v>1456000</v>
      </c>
      <c r="C143" s="12">
        <v>1066000</v>
      </c>
      <c r="D143" s="12">
        <v>5542680</v>
      </c>
      <c r="E143" s="12">
        <v>5956808</v>
      </c>
      <c r="F143" s="12">
        <v>1401400</v>
      </c>
      <c r="G143" s="12">
        <v>314184</v>
      </c>
      <c r="H143" s="12">
        <v>81120</v>
      </c>
      <c r="I143" s="12">
        <v>37960</v>
      </c>
      <c r="J143" s="12">
        <v>0</v>
      </c>
      <c r="K143" s="12">
        <v>9256</v>
      </c>
      <c r="L143" s="12">
        <v>0</v>
      </c>
      <c r="M143" s="12">
        <v>44520</v>
      </c>
      <c r="N143" s="12">
        <v>12147.5</v>
      </c>
      <c r="O143" s="12">
        <v>13491.5</v>
      </c>
      <c r="P143" s="12">
        <v>0</v>
      </c>
      <c r="Q143" s="12">
        <v>0</v>
      </c>
      <c r="R143" s="12">
        <v>110740</v>
      </c>
      <c r="S143" s="12"/>
      <c r="T143" s="10"/>
    </row>
    <row r="144" spans="1:20">
      <c r="A144" s="13" t="s">
        <v>60</v>
      </c>
      <c r="B144" s="12">
        <v>209</v>
      </c>
      <c r="C144" s="12">
        <v>147</v>
      </c>
      <c r="D144" s="12">
        <v>497</v>
      </c>
      <c r="E144" s="12">
        <v>411</v>
      </c>
      <c r="F144" s="12">
        <v>97</v>
      </c>
      <c r="G144" s="12">
        <v>19</v>
      </c>
      <c r="H144" s="12">
        <v>1</v>
      </c>
      <c r="I144" s="12">
        <v>1</v>
      </c>
      <c r="J144" s="12">
        <v>0</v>
      </c>
      <c r="K144" s="12">
        <v>0</v>
      </c>
      <c r="L144" s="12">
        <v>0</v>
      </c>
      <c r="M144" s="12">
        <v>0</v>
      </c>
      <c r="N144" s="12">
        <v>0</v>
      </c>
      <c r="O144" s="12">
        <v>0</v>
      </c>
      <c r="P144" s="12">
        <v>0</v>
      </c>
      <c r="Q144" s="12">
        <v>1</v>
      </c>
      <c r="R144" s="12">
        <v>4</v>
      </c>
      <c r="S144" s="12">
        <v>1387</v>
      </c>
      <c r="T144" s="10">
        <v>6.2786318286345445E-3</v>
      </c>
    </row>
    <row r="145" spans="1:20">
      <c r="A145" s="9" t="s">
        <v>2</v>
      </c>
      <c r="B145" s="12">
        <v>62700</v>
      </c>
      <c r="C145" s="12">
        <v>55125</v>
      </c>
      <c r="D145" s="12">
        <v>246015</v>
      </c>
      <c r="E145" s="12">
        <v>252765</v>
      </c>
      <c r="F145" s="12">
        <v>71295</v>
      </c>
      <c r="G145" s="12">
        <v>16245</v>
      </c>
      <c r="H145" s="12">
        <v>975</v>
      </c>
      <c r="I145" s="12">
        <v>1095</v>
      </c>
      <c r="J145" s="12">
        <v>0</v>
      </c>
      <c r="K145" s="12">
        <v>0</v>
      </c>
      <c r="L145" s="12">
        <v>0</v>
      </c>
      <c r="M145" s="12">
        <v>0</v>
      </c>
      <c r="N145" s="12">
        <v>0</v>
      </c>
      <c r="O145" s="12">
        <v>0</v>
      </c>
      <c r="P145" s="12">
        <v>0</v>
      </c>
      <c r="Q145" s="12">
        <v>2877</v>
      </c>
      <c r="R145" s="12">
        <v>12600</v>
      </c>
      <c r="S145" s="12"/>
      <c r="T145" s="10"/>
    </row>
    <row r="146" spans="1:20">
      <c r="A146" s="9" t="s">
        <v>3</v>
      </c>
      <c r="B146" s="12">
        <v>79420</v>
      </c>
      <c r="C146" s="12">
        <v>69825</v>
      </c>
      <c r="D146" s="12">
        <v>311619</v>
      </c>
      <c r="E146" s="12">
        <v>320169</v>
      </c>
      <c r="F146" s="12">
        <v>90307</v>
      </c>
      <c r="G146" s="12">
        <v>20577</v>
      </c>
      <c r="H146" s="12">
        <v>1235</v>
      </c>
      <c r="I146" s="12">
        <v>1387</v>
      </c>
      <c r="J146" s="12">
        <v>0</v>
      </c>
      <c r="K146" s="12">
        <v>0</v>
      </c>
      <c r="L146" s="12">
        <v>0</v>
      </c>
      <c r="M146" s="12">
        <v>0</v>
      </c>
      <c r="N146" s="12">
        <v>0</v>
      </c>
      <c r="O146" s="12">
        <v>0</v>
      </c>
      <c r="P146" s="12">
        <v>0</v>
      </c>
      <c r="Q146" s="12">
        <v>3630.5</v>
      </c>
      <c r="R146" s="12">
        <v>15680</v>
      </c>
      <c r="S146" s="12"/>
      <c r="T146" s="10"/>
    </row>
    <row r="147" spans="1:20">
      <c r="A147" s="9" t="s">
        <v>4</v>
      </c>
      <c r="B147" s="12">
        <v>434720</v>
      </c>
      <c r="C147" s="12">
        <v>382200</v>
      </c>
      <c r="D147" s="12">
        <v>1705704</v>
      </c>
      <c r="E147" s="12">
        <v>1752504</v>
      </c>
      <c r="F147" s="12">
        <v>494312</v>
      </c>
      <c r="G147" s="12">
        <v>112632</v>
      </c>
      <c r="H147" s="12">
        <v>6760</v>
      </c>
      <c r="I147" s="12">
        <v>7592</v>
      </c>
      <c r="J147" s="12">
        <v>0</v>
      </c>
      <c r="K147" s="12">
        <v>0</v>
      </c>
      <c r="L147" s="12">
        <v>0</v>
      </c>
      <c r="M147" s="12">
        <v>0</v>
      </c>
      <c r="N147" s="12">
        <v>0</v>
      </c>
      <c r="O147" s="12">
        <v>0</v>
      </c>
      <c r="P147" s="12">
        <v>0</v>
      </c>
      <c r="Q147" s="12">
        <v>15275.5</v>
      </c>
      <c r="R147" s="12">
        <v>63280</v>
      </c>
      <c r="S147" s="12"/>
      <c r="T147" s="10"/>
    </row>
    <row r="148" spans="1:20">
      <c r="A148" s="13" t="s">
        <v>61</v>
      </c>
      <c r="B148" s="12">
        <v>58</v>
      </c>
      <c r="C148" s="12">
        <v>84</v>
      </c>
      <c r="D148" s="12">
        <v>238</v>
      </c>
      <c r="E148" s="12">
        <v>149</v>
      </c>
      <c r="F148" s="12">
        <v>23</v>
      </c>
      <c r="G148" s="12">
        <v>3</v>
      </c>
      <c r="H148" s="12">
        <v>2</v>
      </c>
      <c r="I148" s="12">
        <v>1</v>
      </c>
      <c r="J148" s="12">
        <v>1</v>
      </c>
      <c r="K148" s="12">
        <v>0</v>
      </c>
      <c r="L148" s="12">
        <v>1</v>
      </c>
      <c r="M148" s="12">
        <v>0</v>
      </c>
      <c r="N148" s="12">
        <v>0</v>
      </c>
      <c r="O148" s="12">
        <v>0</v>
      </c>
      <c r="P148" s="12">
        <v>0</v>
      </c>
      <c r="Q148" s="12">
        <v>0</v>
      </c>
      <c r="R148" s="12">
        <v>3</v>
      </c>
      <c r="S148" s="12">
        <v>563</v>
      </c>
      <c r="T148" s="10">
        <v>2.5485722563238994E-3</v>
      </c>
    </row>
    <row r="149" spans="1:20">
      <c r="A149" s="9" t="s">
        <v>2</v>
      </c>
      <c r="B149" s="12">
        <v>17400</v>
      </c>
      <c r="C149" s="12">
        <v>31500</v>
      </c>
      <c r="D149" s="12">
        <v>117810</v>
      </c>
      <c r="E149" s="12">
        <v>91635</v>
      </c>
      <c r="F149" s="12">
        <v>16905</v>
      </c>
      <c r="G149" s="12">
        <v>2565</v>
      </c>
      <c r="H149" s="12">
        <v>1950</v>
      </c>
      <c r="I149" s="12">
        <v>1095</v>
      </c>
      <c r="J149" s="12">
        <v>1215</v>
      </c>
      <c r="K149" s="12">
        <v>0</v>
      </c>
      <c r="L149" s="12">
        <v>1455</v>
      </c>
      <c r="M149" s="12">
        <v>0</v>
      </c>
      <c r="N149" s="12">
        <v>0</v>
      </c>
      <c r="O149" s="12">
        <v>0</v>
      </c>
      <c r="P149" s="12">
        <v>0</v>
      </c>
      <c r="Q149" s="12">
        <v>0</v>
      </c>
      <c r="R149" s="12">
        <v>9450</v>
      </c>
      <c r="S149" s="12"/>
      <c r="T149" s="10"/>
    </row>
    <row r="150" spans="1:20">
      <c r="A150" s="9" t="s">
        <v>3</v>
      </c>
      <c r="B150" s="12">
        <v>22040</v>
      </c>
      <c r="C150" s="12">
        <v>39900</v>
      </c>
      <c r="D150" s="12">
        <v>149226</v>
      </c>
      <c r="E150" s="12">
        <v>116071</v>
      </c>
      <c r="F150" s="12">
        <v>21413</v>
      </c>
      <c r="G150" s="12">
        <v>3249</v>
      </c>
      <c r="H150" s="12">
        <v>2470</v>
      </c>
      <c r="I150" s="12">
        <v>1387</v>
      </c>
      <c r="J150" s="12">
        <v>1539</v>
      </c>
      <c r="K150" s="12">
        <v>0</v>
      </c>
      <c r="L150" s="12">
        <v>1843</v>
      </c>
      <c r="M150" s="12">
        <v>0</v>
      </c>
      <c r="N150" s="12">
        <v>0</v>
      </c>
      <c r="O150" s="12">
        <v>0</v>
      </c>
      <c r="P150" s="12">
        <v>0</v>
      </c>
      <c r="Q150" s="12">
        <v>0</v>
      </c>
      <c r="R150" s="12">
        <v>11760</v>
      </c>
      <c r="S150" s="12"/>
      <c r="T150" s="10"/>
    </row>
    <row r="151" spans="1:20">
      <c r="A151" s="9" t="s">
        <v>4</v>
      </c>
      <c r="B151" s="12">
        <v>120640</v>
      </c>
      <c r="C151" s="12">
        <v>218400</v>
      </c>
      <c r="D151" s="12">
        <v>816816</v>
      </c>
      <c r="E151" s="12">
        <v>635336</v>
      </c>
      <c r="F151" s="12">
        <v>117208</v>
      </c>
      <c r="G151" s="12">
        <v>17784</v>
      </c>
      <c r="H151" s="12">
        <v>13520</v>
      </c>
      <c r="I151" s="12">
        <v>7592</v>
      </c>
      <c r="J151" s="12">
        <v>8424</v>
      </c>
      <c r="K151" s="12">
        <v>0</v>
      </c>
      <c r="L151" s="12">
        <v>10088</v>
      </c>
      <c r="M151" s="12">
        <v>0</v>
      </c>
      <c r="N151" s="12">
        <v>0</v>
      </c>
      <c r="O151" s="12">
        <v>0</v>
      </c>
      <c r="P151" s="12">
        <v>0</v>
      </c>
      <c r="Q151" s="12">
        <v>0</v>
      </c>
      <c r="R151" s="12">
        <v>47460</v>
      </c>
      <c r="S151" s="12"/>
      <c r="T151" s="10"/>
    </row>
    <row r="152" spans="1:20">
      <c r="A152" s="13" t="s">
        <v>62</v>
      </c>
      <c r="B152" s="12">
        <v>84</v>
      </c>
      <c r="C152" s="12">
        <v>97</v>
      </c>
      <c r="D152" s="12">
        <v>345</v>
      </c>
      <c r="E152" s="12">
        <v>377</v>
      </c>
      <c r="F152" s="12">
        <v>121</v>
      </c>
      <c r="G152" s="12">
        <v>30</v>
      </c>
      <c r="H152" s="12">
        <v>14</v>
      </c>
      <c r="I152" s="12">
        <v>6</v>
      </c>
      <c r="J152" s="12">
        <v>6</v>
      </c>
      <c r="K152" s="12">
        <v>2</v>
      </c>
      <c r="L152" s="12">
        <v>1</v>
      </c>
      <c r="M152" s="12">
        <v>9</v>
      </c>
      <c r="N152" s="12">
        <v>4</v>
      </c>
      <c r="O152" s="12">
        <v>14</v>
      </c>
      <c r="P152" s="12">
        <v>1</v>
      </c>
      <c r="Q152" s="12">
        <v>0</v>
      </c>
      <c r="R152" s="12">
        <v>3</v>
      </c>
      <c r="S152" s="12">
        <v>1114</v>
      </c>
      <c r="T152" s="10">
        <v>5.0428232567403626E-3</v>
      </c>
    </row>
    <row r="153" spans="1:20">
      <c r="A153" s="9" t="s">
        <v>2</v>
      </c>
      <c r="B153" s="12">
        <v>25200</v>
      </c>
      <c r="C153" s="12">
        <v>36375</v>
      </c>
      <c r="D153" s="12">
        <v>170775</v>
      </c>
      <c r="E153" s="12">
        <v>231855</v>
      </c>
      <c r="F153" s="12">
        <v>88935</v>
      </c>
      <c r="G153" s="12">
        <v>25650</v>
      </c>
      <c r="H153" s="12">
        <v>13650</v>
      </c>
      <c r="I153" s="12">
        <v>6570</v>
      </c>
      <c r="J153" s="12">
        <v>7290</v>
      </c>
      <c r="K153" s="12">
        <v>2670</v>
      </c>
      <c r="L153" s="12">
        <v>1455</v>
      </c>
      <c r="M153" s="12">
        <v>15592.5</v>
      </c>
      <c r="N153" s="12">
        <v>8136</v>
      </c>
      <c r="O153" s="12">
        <v>35574</v>
      </c>
      <c r="P153" s="12">
        <v>2709</v>
      </c>
      <c r="Q153" s="12">
        <v>0</v>
      </c>
      <c r="R153" s="12">
        <v>9450</v>
      </c>
      <c r="S153" s="12"/>
      <c r="T153" s="10"/>
    </row>
    <row r="154" spans="1:20">
      <c r="A154" s="9" t="s">
        <v>3</v>
      </c>
      <c r="B154" s="12">
        <v>31920</v>
      </c>
      <c r="C154" s="12">
        <v>46075</v>
      </c>
      <c r="D154" s="12">
        <v>216315</v>
      </c>
      <c r="E154" s="12">
        <v>293683</v>
      </c>
      <c r="F154" s="12">
        <v>112651</v>
      </c>
      <c r="G154" s="12">
        <v>32490</v>
      </c>
      <c r="H154" s="12">
        <v>17290</v>
      </c>
      <c r="I154" s="12">
        <v>8322</v>
      </c>
      <c r="J154" s="12">
        <v>9234</v>
      </c>
      <c r="K154" s="12">
        <v>3382</v>
      </c>
      <c r="L154" s="12">
        <v>1843</v>
      </c>
      <c r="M154" s="12">
        <v>19845</v>
      </c>
      <c r="N154" s="12">
        <v>10170</v>
      </c>
      <c r="O154" s="12">
        <v>44891</v>
      </c>
      <c r="P154" s="12">
        <v>3418.5</v>
      </c>
      <c r="Q154" s="12">
        <v>0</v>
      </c>
      <c r="R154" s="12">
        <v>11760</v>
      </c>
      <c r="S154" s="12"/>
      <c r="T154" s="10"/>
    </row>
    <row r="155" spans="1:20">
      <c r="A155" s="9" t="s">
        <v>4</v>
      </c>
      <c r="B155" s="12">
        <v>174720</v>
      </c>
      <c r="C155" s="12">
        <v>252200</v>
      </c>
      <c r="D155" s="12">
        <v>1184040</v>
      </c>
      <c r="E155" s="12">
        <v>1607528</v>
      </c>
      <c r="F155" s="12">
        <v>616616</v>
      </c>
      <c r="G155" s="12">
        <v>177840</v>
      </c>
      <c r="H155" s="12">
        <v>94640</v>
      </c>
      <c r="I155" s="12">
        <v>45552</v>
      </c>
      <c r="J155" s="12">
        <v>50544</v>
      </c>
      <c r="K155" s="12">
        <v>18512</v>
      </c>
      <c r="L155" s="12">
        <v>10088</v>
      </c>
      <c r="M155" s="12">
        <v>100170</v>
      </c>
      <c r="N155" s="12">
        <v>48590</v>
      </c>
      <c r="O155" s="12">
        <v>188881</v>
      </c>
      <c r="P155" s="12">
        <v>14383.5</v>
      </c>
      <c r="Q155" s="12">
        <v>0</v>
      </c>
      <c r="R155" s="12">
        <v>47460</v>
      </c>
      <c r="S155" s="12"/>
      <c r="T155" s="10"/>
    </row>
    <row r="156" spans="1:20">
      <c r="A156" s="13" t="s">
        <v>63</v>
      </c>
      <c r="B156" s="12">
        <v>165</v>
      </c>
      <c r="C156" s="12">
        <v>232</v>
      </c>
      <c r="D156" s="12">
        <v>590</v>
      </c>
      <c r="E156" s="12">
        <v>361</v>
      </c>
      <c r="F156" s="12">
        <v>64</v>
      </c>
      <c r="G156" s="12">
        <v>7</v>
      </c>
      <c r="H156" s="12">
        <v>2</v>
      </c>
      <c r="I156" s="12">
        <v>5</v>
      </c>
      <c r="J156" s="12">
        <v>0</v>
      </c>
      <c r="K156" s="12">
        <v>0</v>
      </c>
      <c r="L156" s="12">
        <v>0</v>
      </c>
      <c r="M156" s="12">
        <v>0</v>
      </c>
      <c r="N156" s="12">
        <v>0</v>
      </c>
      <c r="O156" s="12">
        <v>0</v>
      </c>
      <c r="P156" s="12">
        <v>0</v>
      </c>
      <c r="Q156" s="12">
        <v>0</v>
      </c>
      <c r="R156" s="12">
        <v>5</v>
      </c>
      <c r="S156" s="12">
        <v>1431</v>
      </c>
      <c r="T156" s="10">
        <v>6.4778097669618119E-3</v>
      </c>
    </row>
    <row r="157" spans="1:20">
      <c r="A157" s="9" t="s">
        <v>2</v>
      </c>
      <c r="B157" s="12">
        <v>49500</v>
      </c>
      <c r="C157" s="12">
        <v>87000</v>
      </c>
      <c r="D157" s="12">
        <v>292050</v>
      </c>
      <c r="E157" s="12">
        <v>222015</v>
      </c>
      <c r="F157" s="12">
        <v>47040</v>
      </c>
      <c r="G157" s="12">
        <v>5985</v>
      </c>
      <c r="H157" s="12">
        <v>1950</v>
      </c>
      <c r="I157" s="12">
        <v>5475</v>
      </c>
      <c r="J157" s="12">
        <v>0</v>
      </c>
      <c r="K157" s="12">
        <v>0</v>
      </c>
      <c r="L157" s="12">
        <v>0</v>
      </c>
      <c r="M157" s="12">
        <v>0</v>
      </c>
      <c r="N157" s="12">
        <v>0</v>
      </c>
      <c r="O157" s="12">
        <v>0</v>
      </c>
      <c r="P157" s="12">
        <v>0</v>
      </c>
      <c r="Q157" s="12">
        <v>0</v>
      </c>
      <c r="R157" s="12">
        <v>15750</v>
      </c>
      <c r="S157" s="12"/>
      <c r="T157" s="10"/>
    </row>
    <row r="158" spans="1:20">
      <c r="A158" s="9" t="s">
        <v>3</v>
      </c>
      <c r="B158" s="12">
        <v>62700</v>
      </c>
      <c r="C158" s="12">
        <v>110200</v>
      </c>
      <c r="D158" s="12">
        <v>369930</v>
      </c>
      <c r="E158" s="12">
        <v>281219</v>
      </c>
      <c r="F158" s="12">
        <v>59584</v>
      </c>
      <c r="G158" s="12">
        <v>7581</v>
      </c>
      <c r="H158" s="12">
        <v>2470</v>
      </c>
      <c r="I158" s="12">
        <v>6935</v>
      </c>
      <c r="J158" s="12">
        <v>0</v>
      </c>
      <c r="K158" s="12">
        <v>0</v>
      </c>
      <c r="L158" s="12">
        <v>0</v>
      </c>
      <c r="M158" s="12">
        <v>0</v>
      </c>
      <c r="N158" s="12">
        <v>0</v>
      </c>
      <c r="O158" s="12">
        <v>0</v>
      </c>
      <c r="P158" s="12">
        <v>0</v>
      </c>
      <c r="Q158" s="12">
        <v>0</v>
      </c>
      <c r="R158" s="12">
        <v>19600</v>
      </c>
      <c r="S158" s="12"/>
      <c r="T158" s="10"/>
    </row>
    <row r="159" spans="1:20">
      <c r="A159" s="9" t="s">
        <v>4</v>
      </c>
      <c r="B159" s="12">
        <v>343200</v>
      </c>
      <c r="C159" s="12">
        <v>603200</v>
      </c>
      <c r="D159" s="12">
        <v>2024880</v>
      </c>
      <c r="E159" s="12">
        <v>1539304</v>
      </c>
      <c r="F159" s="12">
        <v>326144</v>
      </c>
      <c r="G159" s="12">
        <v>41496</v>
      </c>
      <c r="H159" s="12">
        <v>13520</v>
      </c>
      <c r="I159" s="12">
        <v>37960</v>
      </c>
      <c r="J159" s="12">
        <v>0</v>
      </c>
      <c r="K159" s="12">
        <v>0</v>
      </c>
      <c r="L159" s="12">
        <v>0</v>
      </c>
      <c r="M159" s="12">
        <v>0</v>
      </c>
      <c r="N159" s="12">
        <v>0</v>
      </c>
      <c r="O159" s="12">
        <v>0</v>
      </c>
      <c r="P159" s="12">
        <v>0</v>
      </c>
      <c r="Q159" s="12">
        <v>0</v>
      </c>
      <c r="R159" s="12">
        <v>79100</v>
      </c>
      <c r="S159" s="12"/>
      <c r="T159" s="10"/>
    </row>
    <row r="160" spans="1:20">
      <c r="A160" s="13" t="s">
        <v>64</v>
      </c>
      <c r="B160" s="12">
        <v>194</v>
      </c>
      <c r="C160" s="12">
        <v>146</v>
      </c>
      <c r="D160" s="12">
        <v>378</v>
      </c>
      <c r="E160" s="12">
        <v>319</v>
      </c>
      <c r="F160" s="12">
        <v>68</v>
      </c>
      <c r="G160" s="12">
        <v>8</v>
      </c>
      <c r="H160" s="12">
        <v>0</v>
      </c>
      <c r="I160" s="12">
        <v>1</v>
      </c>
      <c r="J160" s="12">
        <v>0</v>
      </c>
      <c r="K160" s="12">
        <v>1</v>
      </c>
      <c r="L160" s="12">
        <v>0</v>
      </c>
      <c r="M160" s="12">
        <v>0</v>
      </c>
      <c r="N160" s="12">
        <v>0</v>
      </c>
      <c r="O160" s="12">
        <v>0</v>
      </c>
      <c r="P160" s="12">
        <v>0</v>
      </c>
      <c r="Q160" s="12">
        <v>0</v>
      </c>
      <c r="R160" s="12">
        <v>0</v>
      </c>
      <c r="S160" s="12">
        <v>1115</v>
      </c>
      <c r="T160" s="10">
        <v>5.0473500280659826E-3</v>
      </c>
    </row>
    <row r="161" spans="1:20">
      <c r="A161" s="9" t="s">
        <v>2</v>
      </c>
      <c r="B161" s="12">
        <v>58200</v>
      </c>
      <c r="C161" s="12">
        <v>54750</v>
      </c>
      <c r="D161" s="12">
        <v>187110</v>
      </c>
      <c r="E161" s="12">
        <v>196185</v>
      </c>
      <c r="F161" s="12">
        <v>49980</v>
      </c>
      <c r="G161" s="12">
        <v>6840</v>
      </c>
      <c r="H161" s="12">
        <v>0</v>
      </c>
      <c r="I161" s="12">
        <v>1095</v>
      </c>
      <c r="J161" s="12">
        <v>0</v>
      </c>
      <c r="K161" s="12">
        <v>1335</v>
      </c>
      <c r="L161" s="12">
        <v>0</v>
      </c>
      <c r="M161" s="12">
        <v>0</v>
      </c>
      <c r="N161" s="12">
        <v>0</v>
      </c>
      <c r="O161" s="12">
        <v>0</v>
      </c>
      <c r="P161" s="12">
        <v>0</v>
      </c>
      <c r="Q161" s="12">
        <v>0</v>
      </c>
      <c r="R161" s="12">
        <v>0</v>
      </c>
      <c r="S161" s="12"/>
      <c r="T161" s="10"/>
    </row>
    <row r="162" spans="1:20">
      <c r="A162" s="9" t="s">
        <v>3</v>
      </c>
      <c r="B162" s="12">
        <v>73720</v>
      </c>
      <c r="C162" s="12">
        <v>69350</v>
      </c>
      <c r="D162" s="12">
        <v>237006</v>
      </c>
      <c r="E162" s="12">
        <v>248501</v>
      </c>
      <c r="F162" s="12">
        <v>63308</v>
      </c>
      <c r="G162" s="12">
        <v>8664</v>
      </c>
      <c r="H162" s="12">
        <v>0</v>
      </c>
      <c r="I162" s="12">
        <v>1387</v>
      </c>
      <c r="J162" s="12">
        <v>0</v>
      </c>
      <c r="K162" s="12">
        <v>1691</v>
      </c>
      <c r="L162" s="12">
        <v>0</v>
      </c>
      <c r="M162" s="12">
        <v>0</v>
      </c>
      <c r="N162" s="12">
        <v>0</v>
      </c>
      <c r="O162" s="12">
        <v>0</v>
      </c>
      <c r="P162" s="12">
        <v>0</v>
      </c>
      <c r="Q162" s="12">
        <v>0</v>
      </c>
      <c r="R162" s="12">
        <v>0</v>
      </c>
      <c r="S162" s="12"/>
      <c r="T162" s="10"/>
    </row>
    <row r="163" spans="1:20">
      <c r="A163" s="9" t="s">
        <v>4</v>
      </c>
      <c r="B163" s="12">
        <v>403520</v>
      </c>
      <c r="C163" s="12">
        <v>379600</v>
      </c>
      <c r="D163" s="12">
        <v>1297296</v>
      </c>
      <c r="E163" s="12">
        <v>1360216</v>
      </c>
      <c r="F163" s="12">
        <v>346528</v>
      </c>
      <c r="G163" s="12">
        <v>47424</v>
      </c>
      <c r="H163" s="12">
        <v>0</v>
      </c>
      <c r="I163" s="12">
        <v>7592</v>
      </c>
      <c r="J163" s="12">
        <v>0</v>
      </c>
      <c r="K163" s="12">
        <v>9256</v>
      </c>
      <c r="L163" s="12">
        <v>0</v>
      </c>
      <c r="M163" s="12">
        <v>0</v>
      </c>
      <c r="N163" s="12">
        <v>0</v>
      </c>
      <c r="O163" s="12">
        <v>0</v>
      </c>
      <c r="P163" s="12">
        <v>0</v>
      </c>
      <c r="Q163" s="12">
        <v>0</v>
      </c>
      <c r="R163" s="12">
        <v>0</v>
      </c>
      <c r="S163" s="12"/>
      <c r="T163" s="10"/>
    </row>
    <row r="164" spans="1:20">
      <c r="A164" s="13" t="s">
        <v>65</v>
      </c>
      <c r="B164" s="12">
        <v>1969</v>
      </c>
      <c r="C164" s="12">
        <v>1612</v>
      </c>
      <c r="D164" s="12">
        <v>5427</v>
      </c>
      <c r="E164" s="12">
        <v>4277</v>
      </c>
      <c r="F164" s="12">
        <v>760</v>
      </c>
      <c r="G164" s="12">
        <v>115</v>
      </c>
      <c r="H164" s="12">
        <v>33</v>
      </c>
      <c r="I164" s="12">
        <v>14</v>
      </c>
      <c r="J164" s="12">
        <v>9</v>
      </c>
      <c r="K164" s="12">
        <v>7</v>
      </c>
      <c r="L164" s="12">
        <v>2</v>
      </c>
      <c r="M164" s="12">
        <v>1</v>
      </c>
      <c r="N164" s="12">
        <v>0</v>
      </c>
      <c r="O164" s="12">
        <v>1</v>
      </c>
      <c r="P164" s="12">
        <v>0</v>
      </c>
      <c r="Q164" s="12">
        <v>0</v>
      </c>
      <c r="R164" s="12">
        <v>24</v>
      </c>
      <c r="S164" s="12">
        <v>14251</v>
      </c>
      <c r="T164" s="10">
        <v>6.4511018161406558E-2</v>
      </c>
    </row>
    <row r="165" spans="1:20">
      <c r="A165" s="9" t="s">
        <v>2</v>
      </c>
      <c r="B165" s="12">
        <v>590700</v>
      </c>
      <c r="C165" s="12">
        <v>604500</v>
      </c>
      <c r="D165" s="12">
        <v>2686365</v>
      </c>
      <c r="E165" s="12">
        <v>2630355</v>
      </c>
      <c r="F165" s="12">
        <v>558600</v>
      </c>
      <c r="G165" s="12">
        <v>98325</v>
      </c>
      <c r="H165" s="12">
        <v>32175</v>
      </c>
      <c r="I165" s="12">
        <v>15330</v>
      </c>
      <c r="J165" s="12">
        <v>10935</v>
      </c>
      <c r="K165" s="12">
        <v>9345</v>
      </c>
      <c r="L165" s="12">
        <v>2910</v>
      </c>
      <c r="M165" s="12">
        <v>1732.5</v>
      </c>
      <c r="N165" s="12">
        <v>0</v>
      </c>
      <c r="O165" s="12">
        <v>2541</v>
      </c>
      <c r="P165" s="12">
        <v>0</v>
      </c>
      <c r="Q165" s="12">
        <v>0</v>
      </c>
      <c r="R165" s="12">
        <v>75600</v>
      </c>
      <c r="S165" s="12"/>
      <c r="T165" s="10"/>
    </row>
    <row r="166" spans="1:20">
      <c r="A166" s="9" t="s">
        <v>3</v>
      </c>
      <c r="B166" s="12">
        <v>748220</v>
      </c>
      <c r="C166" s="12">
        <v>765700</v>
      </c>
      <c r="D166" s="12">
        <v>3402729</v>
      </c>
      <c r="E166" s="12">
        <v>3331783</v>
      </c>
      <c r="F166" s="12">
        <v>707560</v>
      </c>
      <c r="G166" s="12">
        <v>124545</v>
      </c>
      <c r="H166" s="12">
        <v>40755</v>
      </c>
      <c r="I166" s="12">
        <v>19418</v>
      </c>
      <c r="J166" s="12">
        <v>13851</v>
      </c>
      <c r="K166" s="12">
        <v>11837</v>
      </c>
      <c r="L166" s="12">
        <v>3686</v>
      </c>
      <c r="M166" s="12">
        <v>2205</v>
      </c>
      <c r="N166" s="12">
        <v>0</v>
      </c>
      <c r="O166" s="12">
        <v>3206.5</v>
      </c>
      <c r="P166" s="12">
        <v>0</v>
      </c>
      <c r="Q166" s="12">
        <v>0</v>
      </c>
      <c r="R166" s="12">
        <v>94080</v>
      </c>
      <c r="S166" s="12"/>
      <c r="T166" s="10"/>
    </row>
    <row r="167" spans="1:20">
      <c r="A167" s="9" t="s">
        <v>4</v>
      </c>
      <c r="B167" s="12">
        <v>4095520</v>
      </c>
      <c r="C167" s="12">
        <v>4191200</v>
      </c>
      <c r="D167" s="12">
        <v>18625464</v>
      </c>
      <c r="E167" s="12">
        <v>18237128</v>
      </c>
      <c r="F167" s="12">
        <v>3872960</v>
      </c>
      <c r="G167" s="12">
        <v>681720</v>
      </c>
      <c r="H167" s="12">
        <v>223080</v>
      </c>
      <c r="I167" s="12">
        <v>106288</v>
      </c>
      <c r="J167" s="12">
        <v>75816</v>
      </c>
      <c r="K167" s="12">
        <v>64792</v>
      </c>
      <c r="L167" s="12">
        <v>20176</v>
      </c>
      <c r="M167" s="12">
        <v>11130</v>
      </c>
      <c r="N167" s="12">
        <v>0</v>
      </c>
      <c r="O167" s="12">
        <v>13491.5</v>
      </c>
      <c r="P167" s="12">
        <v>0</v>
      </c>
      <c r="Q167" s="12">
        <v>0</v>
      </c>
      <c r="R167" s="12">
        <v>379680</v>
      </c>
      <c r="S167" s="12"/>
      <c r="T167" s="10"/>
    </row>
    <row r="168" spans="1:20">
      <c r="A168" s="13" t="s">
        <v>66</v>
      </c>
      <c r="B168" s="12">
        <v>347</v>
      </c>
      <c r="C168" s="12">
        <v>325</v>
      </c>
      <c r="D168" s="12">
        <v>1199</v>
      </c>
      <c r="E168" s="12">
        <v>914</v>
      </c>
      <c r="F168" s="12">
        <v>200</v>
      </c>
      <c r="G168" s="12">
        <v>59</v>
      </c>
      <c r="H168" s="12">
        <v>10</v>
      </c>
      <c r="I168" s="12">
        <v>1</v>
      </c>
      <c r="J168" s="12">
        <v>2</v>
      </c>
      <c r="K168" s="12">
        <v>4</v>
      </c>
      <c r="L168" s="12">
        <v>2</v>
      </c>
      <c r="M168" s="12">
        <v>2</v>
      </c>
      <c r="N168" s="12">
        <v>1</v>
      </c>
      <c r="O168" s="12">
        <v>8</v>
      </c>
      <c r="P168" s="12">
        <v>4</v>
      </c>
      <c r="Q168" s="12">
        <v>0</v>
      </c>
      <c r="R168" s="12">
        <v>12</v>
      </c>
      <c r="S168" s="12">
        <v>3090</v>
      </c>
      <c r="T168" s="10">
        <v>1.3987723396164919E-2</v>
      </c>
    </row>
    <row r="169" spans="1:20">
      <c r="A169" s="9" t="s">
        <v>2</v>
      </c>
      <c r="B169" s="12">
        <v>104100</v>
      </c>
      <c r="C169" s="12">
        <v>121875</v>
      </c>
      <c r="D169" s="12">
        <v>593505</v>
      </c>
      <c r="E169" s="12">
        <v>562110</v>
      </c>
      <c r="F169" s="12">
        <v>147000</v>
      </c>
      <c r="G169" s="12">
        <v>50445</v>
      </c>
      <c r="H169" s="12">
        <v>9750</v>
      </c>
      <c r="I169" s="12">
        <v>1095</v>
      </c>
      <c r="J169" s="12">
        <v>2430</v>
      </c>
      <c r="K169" s="12">
        <v>5340</v>
      </c>
      <c r="L169" s="12">
        <v>2910</v>
      </c>
      <c r="M169" s="12">
        <v>3465</v>
      </c>
      <c r="N169" s="12">
        <v>2034</v>
      </c>
      <c r="O169" s="12">
        <v>20328</v>
      </c>
      <c r="P169" s="12">
        <v>10836</v>
      </c>
      <c r="Q169" s="12">
        <v>0</v>
      </c>
      <c r="R169" s="12">
        <v>37800</v>
      </c>
      <c r="S169" s="12"/>
      <c r="T169" s="10"/>
    </row>
    <row r="170" spans="1:20">
      <c r="A170" s="9" t="s">
        <v>3</v>
      </c>
      <c r="B170" s="12">
        <v>131860</v>
      </c>
      <c r="C170" s="12">
        <v>154375</v>
      </c>
      <c r="D170" s="12">
        <v>751773</v>
      </c>
      <c r="E170" s="12">
        <v>712006</v>
      </c>
      <c r="F170" s="12">
        <v>186200</v>
      </c>
      <c r="G170" s="12">
        <v>63897</v>
      </c>
      <c r="H170" s="12">
        <v>12350</v>
      </c>
      <c r="I170" s="12">
        <v>1387</v>
      </c>
      <c r="J170" s="12">
        <v>3078</v>
      </c>
      <c r="K170" s="12">
        <v>6764</v>
      </c>
      <c r="L170" s="12">
        <v>3686</v>
      </c>
      <c r="M170" s="12">
        <v>4410</v>
      </c>
      <c r="N170" s="12">
        <v>2542.5</v>
      </c>
      <c r="O170" s="12">
        <v>25652</v>
      </c>
      <c r="P170" s="12">
        <v>13674</v>
      </c>
      <c r="Q170" s="12">
        <v>0</v>
      </c>
      <c r="R170" s="12">
        <v>47040</v>
      </c>
      <c r="S170" s="12"/>
      <c r="T170" s="10"/>
    </row>
    <row r="171" spans="1:20">
      <c r="A171" s="9" t="s">
        <v>4</v>
      </c>
      <c r="B171" s="12">
        <v>721760</v>
      </c>
      <c r="C171" s="12">
        <v>845000</v>
      </c>
      <c r="D171" s="12">
        <v>4114968</v>
      </c>
      <c r="E171" s="12">
        <v>3897296</v>
      </c>
      <c r="F171" s="12">
        <v>1019200</v>
      </c>
      <c r="G171" s="12">
        <v>349752</v>
      </c>
      <c r="H171" s="12">
        <v>67600</v>
      </c>
      <c r="I171" s="12">
        <v>7592</v>
      </c>
      <c r="J171" s="12">
        <v>16848</v>
      </c>
      <c r="K171" s="12">
        <v>37024</v>
      </c>
      <c r="L171" s="12">
        <v>20176</v>
      </c>
      <c r="M171" s="12">
        <v>22260</v>
      </c>
      <c r="N171" s="12">
        <v>12147.5</v>
      </c>
      <c r="O171" s="12">
        <v>107932</v>
      </c>
      <c r="P171" s="12">
        <v>57534</v>
      </c>
      <c r="Q171" s="12">
        <v>0</v>
      </c>
      <c r="R171" s="12">
        <v>189840</v>
      </c>
      <c r="S171" s="12"/>
      <c r="T171" s="10"/>
    </row>
    <row r="172" spans="1:20">
      <c r="A172" s="13" t="s">
        <v>67</v>
      </c>
      <c r="B172" s="12">
        <v>138</v>
      </c>
      <c r="C172" s="12">
        <v>148</v>
      </c>
      <c r="D172" s="12">
        <v>502</v>
      </c>
      <c r="E172" s="12">
        <v>441</v>
      </c>
      <c r="F172" s="12">
        <v>62</v>
      </c>
      <c r="G172" s="12">
        <v>14</v>
      </c>
      <c r="H172" s="12">
        <v>6</v>
      </c>
      <c r="I172" s="12">
        <v>0</v>
      </c>
      <c r="J172" s="12">
        <v>1</v>
      </c>
      <c r="K172" s="12">
        <v>2</v>
      </c>
      <c r="L172" s="12">
        <v>1</v>
      </c>
      <c r="M172" s="12">
        <v>1</v>
      </c>
      <c r="N172" s="12">
        <v>0</v>
      </c>
      <c r="O172" s="12">
        <v>0</v>
      </c>
      <c r="P172" s="12">
        <v>0</v>
      </c>
      <c r="Q172" s="12">
        <v>0</v>
      </c>
      <c r="R172" s="12">
        <v>3</v>
      </c>
      <c r="S172" s="12">
        <v>1319</v>
      </c>
      <c r="T172" s="10">
        <v>5.9708113784924044E-3</v>
      </c>
    </row>
    <row r="173" spans="1:20">
      <c r="A173" s="9" t="s">
        <v>2</v>
      </c>
      <c r="B173" s="12">
        <v>41400</v>
      </c>
      <c r="C173" s="12">
        <v>55500</v>
      </c>
      <c r="D173" s="12">
        <v>248490</v>
      </c>
      <c r="E173" s="12">
        <v>271215</v>
      </c>
      <c r="F173" s="12">
        <v>45570</v>
      </c>
      <c r="G173" s="12">
        <v>11970</v>
      </c>
      <c r="H173" s="12">
        <v>5850</v>
      </c>
      <c r="I173" s="12">
        <v>0</v>
      </c>
      <c r="J173" s="12">
        <v>1215</v>
      </c>
      <c r="K173" s="12">
        <v>2670</v>
      </c>
      <c r="L173" s="12">
        <v>1455</v>
      </c>
      <c r="M173" s="12">
        <v>1732.5</v>
      </c>
      <c r="N173" s="12">
        <v>0</v>
      </c>
      <c r="O173" s="12">
        <v>0</v>
      </c>
      <c r="P173" s="12">
        <v>0</v>
      </c>
      <c r="Q173" s="12">
        <v>0</v>
      </c>
      <c r="R173" s="12">
        <v>9450</v>
      </c>
      <c r="S173" s="12"/>
      <c r="T173" s="10"/>
    </row>
    <row r="174" spans="1:20">
      <c r="A174" s="9" t="s">
        <v>3</v>
      </c>
      <c r="B174" s="12">
        <v>52440</v>
      </c>
      <c r="C174" s="12">
        <v>70300</v>
      </c>
      <c r="D174" s="12">
        <v>314754</v>
      </c>
      <c r="E174" s="12">
        <v>343539</v>
      </c>
      <c r="F174" s="12">
        <v>57722</v>
      </c>
      <c r="G174" s="12">
        <v>15162</v>
      </c>
      <c r="H174" s="12">
        <v>7410</v>
      </c>
      <c r="I174" s="12">
        <v>0</v>
      </c>
      <c r="J174" s="12">
        <v>1539</v>
      </c>
      <c r="K174" s="12">
        <v>3382</v>
      </c>
      <c r="L174" s="12">
        <v>1843</v>
      </c>
      <c r="M174" s="12">
        <v>2205</v>
      </c>
      <c r="N174" s="12">
        <v>0</v>
      </c>
      <c r="O174" s="12">
        <v>0</v>
      </c>
      <c r="P174" s="12">
        <v>0</v>
      </c>
      <c r="Q174" s="12">
        <v>0</v>
      </c>
      <c r="R174" s="12">
        <v>11760</v>
      </c>
      <c r="S174" s="12"/>
      <c r="T174" s="10"/>
    </row>
    <row r="175" spans="1:20">
      <c r="A175" s="9" t="s">
        <v>4</v>
      </c>
      <c r="B175" s="12">
        <v>287040</v>
      </c>
      <c r="C175" s="12">
        <v>384800</v>
      </c>
      <c r="D175" s="12">
        <v>1722864</v>
      </c>
      <c r="E175" s="12">
        <v>1880424</v>
      </c>
      <c r="F175" s="12">
        <v>315952</v>
      </c>
      <c r="G175" s="12">
        <v>82992</v>
      </c>
      <c r="H175" s="12">
        <v>40560</v>
      </c>
      <c r="I175" s="12">
        <v>0</v>
      </c>
      <c r="J175" s="12">
        <v>8424</v>
      </c>
      <c r="K175" s="12">
        <v>18512</v>
      </c>
      <c r="L175" s="12">
        <v>10088</v>
      </c>
      <c r="M175" s="12">
        <v>11130</v>
      </c>
      <c r="N175" s="12">
        <v>0</v>
      </c>
      <c r="O175" s="12">
        <v>0</v>
      </c>
      <c r="P175" s="12">
        <v>0</v>
      </c>
      <c r="Q175" s="12">
        <v>0</v>
      </c>
      <c r="R175" s="12">
        <v>47460</v>
      </c>
      <c r="S175" s="12"/>
      <c r="T175" s="10"/>
    </row>
    <row r="176" spans="1:20">
      <c r="A176" s="13" t="s">
        <v>68</v>
      </c>
      <c r="B176" s="12">
        <v>70</v>
      </c>
      <c r="C176" s="12">
        <v>103</v>
      </c>
      <c r="D176" s="12">
        <v>322</v>
      </c>
      <c r="E176" s="12">
        <v>299</v>
      </c>
      <c r="F176" s="12">
        <v>39</v>
      </c>
      <c r="G176" s="12">
        <v>5</v>
      </c>
      <c r="H176" s="12">
        <v>4</v>
      </c>
      <c r="I176" s="12">
        <v>2</v>
      </c>
      <c r="J176" s="12">
        <v>3</v>
      </c>
      <c r="K176" s="12">
        <v>1</v>
      </c>
      <c r="L176" s="12">
        <v>0</v>
      </c>
      <c r="M176" s="12">
        <v>2</v>
      </c>
      <c r="N176" s="12">
        <v>1</v>
      </c>
      <c r="O176" s="12">
        <v>0</v>
      </c>
      <c r="P176" s="12">
        <v>0</v>
      </c>
      <c r="Q176" s="12">
        <v>0</v>
      </c>
      <c r="R176" s="12">
        <v>1</v>
      </c>
      <c r="S176" s="12">
        <v>852</v>
      </c>
      <c r="T176" s="10">
        <v>3.8568091694279973E-3</v>
      </c>
    </row>
    <row r="177" spans="1:20">
      <c r="A177" s="9" t="s">
        <v>2</v>
      </c>
      <c r="B177" s="12">
        <v>21000</v>
      </c>
      <c r="C177" s="12">
        <v>38625</v>
      </c>
      <c r="D177" s="12">
        <v>159390</v>
      </c>
      <c r="E177" s="12">
        <v>183885</v>
      </c>
      <c r="F177" s="12">
        <v>28665</v>
      </c>
      <c r="G177" s="12">
        <v>4275</v>
      </c>
      <c r="H177" s="12">
        <v>3900</v>
      </c>
      <c r="I177" s="12">
        <v>2190</v>
      </c>
      <c r="J177" s="12">
        <v>3645</v>
      </c>
      <c r="K177" s="12">
        <v>1335</v>
      </c>
      <c r="L177" s="12">
        <v>0</v>
      </c>
      <c r="M177" s="12">
        <v>3465</v>
      </c>
      <c r="N177" s="12">
        <v>2034</v>
      </c>
      <c r="O177" s="12">
        <v>0</v>
      </c>
      <c r="P177" s="12">
        <v>0</v>
      </c>
      <c r="Q177" s="12">
        <v>0</v>
      </c>
      <c r="R177" s="12">
        <v>3150</v>
      </c>
      <c r="S177" s="12"/>
      <c r="T177" s="10"/>
    </row>
    <row r="178" spans="1:20">
      <c r="A178" s="9" t="s">
        <v>3</v>
      </c>
      <c r="B178" s="12">
        <v>26600</v>
      </c>
      <c r="C178" s="12">
        <v>48925</v>
      </c>
      <c r="D178" s="12">
        <v>201894</v>
      </c>
      <c r="E178" s="12">
        <v>232921</v>
      </c>
      <c r="F178" s="12">
        <v>36309</v>
      </c>
      <c r="G178" s="12">
        <v>5415</v>
      </c>
      <c r="H178" s="12">
        <v>4940</v>
      </c>
      <c r="I178" s="12">
        <v>2774</v>
      </c>
      <c r="J178" s="12">
        <v>4617</v>
      </c>
      <c r="K178" s="12">
        <v>1691</v>
      </c>
      <c r="L178" s="12">
        <v>0</v>
      </c>
      <c r="M178" s="12">
        <v>4410</v>
      </c>
      <c r="N178" s="12">
        <v>2542.5</v>
      </c>
      <c r="O178" s="12">
        <v>0</v>
      </c>
      <c r="P178" s="12">
        <v>0</v>
      </c>
      <c r="Q178" s="12">
        <v>0</v>
      </c>
      <c r="R178" s="12">
        <v>3920</v>
      </c>
      <c r="S178" s="12"/>
      <c r="T178" s="10"/>
    </row>
    <row r="179" spans="1:20">
      <c r="A179" s="9" t="s">
        <v>4</v>
      </c>
      <c r="B179" s="12">
        <v>145600</v>
      </c>
      <c r="C179" s="12">
        <v>267800</v>
      </c>
      <c r="D179" s="12">
        <v>1105104</v>
      </c>
      <c r="E179" s="12">
        <v>1274936</v>
      </c>
      <c r="F179" s="12">
        <v>198744</v>
      </c>
      <c r="G179" s="12">
        <v>29640</v>
      </c>
      <c r="H179" s="12">
        <v>27040</v>
      </c>
      <c r="I179" s="12">
        <v>15184</v>
      </c>
      <c r="J179" s="12">
        <v>25272</v>
      </c>
      <c r="K179" s="12">
        <v>9256</v>
      </c>
      <c r="L179" s="12">
        <v>0</v>
      </c>
      <c r="M179" s="12">
        <v>22260</v>
      </c>
      <c r="N179" s="12">
        <v>12147.5</v>
      </c>
      <c r="O179" s="12">
        <v>0</v>
      </c>
      <c r="P179" s="12">
        <v>0</v>
      </c>
      <c r="Q179" s="12">
        <v>0</v>
      </c>
      <c r="R179" s="12">
        <v>15820</v>
      </c>
      <c r="S179" s="12"/>
      <c r="T179" s="10"/>
    </row>
    <row r="180" spans="1:20">
      <c r="A180" s="13" t="s">
        <v>69</v>
      </c>
      <c r="B180" s="12">
        <v>611</v>
      </c>
      <c r="C180" s="12">
        <v>531</v>
      </c>
      <c r="D180" s="12">
        <v>1743</v>
      </c>
      <c r="E180" s="12">
        <v>1284</v>
      </c>
      <c r="F180" s="12">
        <v>224</v>
      </c>
      <c r="G180" s="12">
        <v>23</v>
      </c>
      <c r="H180" s="12">
        <v>12</v>
      </c>
      <c r="I180" s="12">
        <v>3</v>
      </c>
      <c r="J180" s="12">
        <v>1</v>
      </c>
      <c r="K180" s="12">
        <v>1</v>
      </c>
      <c r="L180" s="12">
        <v>2</v>
      </c>
      <c r="M180" s="12">
        <v>0</v>
      </c>
      <c r="N180" s="12">
        <v>0</v>
      </c>
      <c r="O180" s="12">
        <v>0</v>
      </c>
      <c r="P180" s="12">
        <v>0</v>
      </c>
      <c r="Q180" s="12">
        <v>0</v>
      </c>
      <c r="R180" s="12">
        <v>8</v>
      </c>
      <c r="S180" s="12">
        <v>4443</v>
      </c>
      <c r="T180" s="10">
        <v>2.0112444999728394E-2</v>
      </c>
    </row>
    <row r="181" spans="1:20">
      <c r="A181" s="9" t="s">
        <v>2</v>
      </c>
      <c r="B181" s="12">
        <v>183300</v>
      </c>
      <c r="C181" s="12">
        <v>199125</v>
      </c>
      <c r="D181" s="12">
        <v>862785</v>
      </c>
      <c r="E181" s="12">
        <v>789660</v>
      </c>
      <c r="F181" s="12">
        <v>164640</v>
      </c>
      <c r="G181" s="12">
        <v>19665</v>
      </c>
      <c r="H181" s="12">
        <v>11700</v>
      </c>
      <c r="I181" s="12">
        <v>3285</v>
      </c>
      <c r="J181" s="12">
        <v>1215</v>
      </c>
      <c r="K181" s="12">
        <v>1335</v>
      </c>
      <c r="L181" s="12">
        <v>2910</v>
      </c>
      <c r="M181" s="12">
        <v>0</v>
      </c>
      <c r="N181" s="12">
        <v>0</v>
      </c>
      <c r="O181" s="12">
        <v>0</v>
      </c>
      <c r="P181" s="12">
        <v>0</v>
      </c>
      <c r="Q181" s="12">
        <v>0</v>
      </c>
      <c r="R181" s="12">
        <v>25200</v>
      </c>
      <c r="S181" s="12"/>
      <c r="T181" s="10"/>
    </row>
    <row r="182" spans="1:20">
      <c r="A182" s="9" t="s">
        <v>3</v>
      </c>
      <c r="B182" s="12">
        <v>232180</v>
      </c>
      <c r="C182" s="12">
        <v>252225</v>
      </c>
      <c r="D182" s="12">
        <v>1092861</v>
      </c>
      <c r="E182" s="12">
        <v>1000236</v>
      </c>
      <c r="F182" s="12">
        <v>208544</v>
      </c>
      <c r="G182" s="12">
        <v>24909</v>
      </c>
      <c r="H182" s="12">
        <v>14820</v>
      </c>
      <c r="I182" s="12">
        <v>4161</v>
      </c>
      <c r="J182" s="12">
        <v>1539</v>
      </c>
      <c r="K182" s="12">
        <v>1691</v>
      </c>
      <c r="L182" s="12">
        <v>3686</v>
      </c>
      <c r="M182" s="12">
        <v>0</v>
      </c>
      <c r="N182" s="12">
        <v>0</v>
      </c>
      <c r="O182" s="12">
        <v>0</v>
      </c>
      <c r="P182" s="12">
        <v>0</v>
      </c>
      <c r="Q182" s="12">
        <v>0</v>
      </c>
      <c r="R182" s="12">
        <v>31360</v>
      </c>
      <c r="S182" s="12"/>
      <c r="T182" s="10"/>
    </row>
    <row r="183" spans="1:20">
      <c r="A183" s="9" t="s">
        <v>4</v>
      </c>
      <c r="B183" s="12">
        <v>1270880</v>
      </c>
      <c r="C183" s="12">
        <v>1380600</v>
      </c>
      <c r="D183" s="12">
        <v>5981976</v>
      </c>
      <c r="E183" s="12">
        <v>5474976</v>
      </c>
      <c r="F183" s="12">
        <v>1141504</v>
      </c>
      <c r="G183" s="12">
        <v>136344</v>
      </c>
      <c r="H183" s="12">
        <v>81120</v>
      </c>
      <c r="I183" s="12">
        <v>22776</v>
      </c>
      <c r="J183" s="12">
        <v>8424</v>
      </c>
      <c r="K183" s="12">
        <v>9256</v>
      </c>
      <c r="L183" s="12">
        <v>20176</v>
      </c>
      <c r="M183" s="12">
        <v>0</v>
      </c>
      <c r="N183" s="12">
        <v>0</v>
      </c>
      <c r="O183" s="12">
        <v>0</v>
      </c>
      <c r="P183" s="12">
        <v>0</v>
      </c>
      <c r="Q183" s="12">
        <v>0</v>
      </c>
      <c r="R183" s="12">
        <v>126560</v>
      </c>
      <c r="S183" s="12"/>
      <c r="T183" s="10"/>
    </row>
    <row r="184" spans="1:20">
      <c r="A184" s="13" t="s">
        <v>70</v>
      </c>
      <c r="B184" s="12">
        <v>6685</v>
      </c>
      <c r="C184" s="12">
        <v>5337</v>
      </c>
      <c r="D184" s="12">
        <v>18827</v>
      </c>
      <c r="E184" s="12">
        <v>15881</v>
      </c>
      <c r="F184" s="12">
        <v>3355</v>
      </c>
      <c r="G184" s="12">
        <v>562</v>
      </c>
      <c r="H184" s="12">
        <v>178</v>
      </c>
      <c r="I184" s="12">
        <v>70</v>
      </c>
      <c r="J184" s="12">
        <v>41</v>
      </c>
      <c r="K184" s="12">
        <v>23</v>
      </c>
      <c r="L184" s="12">
        <v>12</v>
      </c>
      <c r="M184" s="12">
        <v>20</v>
      </c>
      <c r="N184" s="12">
        <v>9</v>
      </c>
      <c r="O184" s="12">
        <v>27</v>
      </c>
      <c r="P184" s="12">
        <v>6</v>
      </c>
      <c r="Q184" s="12">
        <v>1</v>
      </c>
      <c r="R184" s="12">
        <v>89</v>
      </c>
      <c r="S184" s="12">
        <v>51123</v>
      </c>
      <c r="T184" s="10">
        <v>0.23142213047965668</v>
      </c>
    </row>
    <row r="185" spans="1:20">
      <c r="A185" s="9" t="s">
        <v>2</v>
      </c>
      <c r="B185" s="12">
        <v>2005500</v>
      </c>
      <c r="C185" s="12">
        <v>2001375</v>
      </c>
      <c r="D185" s="12">
        <v>9319365</v>
      </c>
      <c r="E185" s="12">
        <v>9766815</v>
      </c>
      <c r="F185" s="12">
        <v>2465925</v>
      </c>
      <c r="G185" s="12">
        <v>480510</v>
      </c>
      <c r="H185" s="12">
        <v>173550</v>
      </c>
      <c r="I185" s="12">
        <v>76650</v>
      </c>
      <c r="J185" s="12">
        <v>49815</v>
      </c>
      <c r="K185" s="12">
        <v>30705</v>
      </c>
      <c r="L185" s="12">
        <v>17460</v>
      </c>
      <c r="M185" s="12">
        <v>34650</v>
      </c>
      <c r="N185" s="12">
        <v>18306</v>
      </c>
      <c r="O185" s="12">
        <v>68607</v>
      </c>
      <c r="P185" s="12">
        <v>16254</v>
      </c>
      <c r="Q185" s="12">
        <v>2877</v>
      </c>
      <c r="R185" s="12">
        <v>280350</v>
      </c>
      <c r="S185" s="12"/>
      <c r="T185" s="10"/>
    </row>
    <row r="186" spans="1:20">
      <c r="A186" s="9" t="s">
        <v>3</v>
      </c>
      <c r="B186" s="12">
        <v>2540300</v>
      </c>
      <c r="C186" s="12">
        <v>2535075</v>
      </c>
      <c r="D186" s="12">
        <v>11804529</v>
      </c>
      <c r="E186" s="12">
        <v>12371299</v>
      </c>
      <c r="F186" s="12">
        <v>3123505</v>
      </c>
      <c r="G186" s="12">
        <v>608646</v>
      </c>
      <c r="H186" s="12">
        <v>219830</v>
      </c>
      <c r="I186" s="12">
        <v>97090</v>
      </c>
      <c r="J186" s="12">
        <v>63099</v>
      </c>
      <c r="K186" s="12">
        <v>38893</v>
      </c>
      <c r="L186" s="12">
        <v>22116</v>
      </c>
      <c r="M186" s="12">
        <v>44100</v>
      </c>
      <c r="N186" s="12">
        <v>22882.5</v>
      </c>
      <c r="O186" s="12">
        <v>86575.5</v>
      </c>
      <c r="P186" s="12">
        <v>20511</v>
      </c>
      <c r="Q186" s="12">
        <v>3630.5</v>
      </c>
      <c r="R186" s="12">
        <v>348880</v>
      </c>
      <c r="S186" s="12"/>
      <c r="T186" s="10"/>
    </row>
    <row r="187" spans="1:20">
      <c r="A187" s="9" t="s">
        <v>4</v>
      </c>
      <c r="B187" s="12">
        <v>13904800</v>
      </c>
      <c r="C187" s="12">
        <v>13876200</v>
      </c>
      <c r="D187" s="12">
        <v>64614264</v>
      </c>
      <c r="E187" s="12">
        <v>67716584</v>
      </c>
      <c r="F187" s="12">
        <v>17097080</v>
      </c>
      <c r="G187" s="12">
        <v>3331536</v>
      </c>
      <c r="H187" s="12">
        <v>1203280</v>
      </c>
      <c r="I187" s="12">
        <v>531440</v>
      </c>
      <c r="J187" s="12">
        <v>345384</v>
      </c>
      <c r="K187" s="12">
        <v>212888</v>
      </c>
      <c r="L187" s="12">
        <v>121056</v>
      </c>
      <c r="M187" s="12">
        <v>222600</v>
      </c>
      <c r="N187" s="12">
        <v>109327.5</v>
      </c>
      <c r="O187" s="12">
        <v>364270.5</v>
      </c>
      <c r="P187" s="12">
        <v>86301</v>
      </c>
      <c r="Q187" s="12">
        <v>15275.5</v>
      </c>
      <c r="R187" s="12">
        <v>1407980</v>
      </c>
      <c r="S187" s="12"/>
      <c r="T187" s="10"/>
    </row>
    <row r="188" spans="1:20">
      <c r="A188" s="9"/>
      <c r="B188" s="12"/>
      <c r="C188" s="12"/>
      <c r="D188" s="12"/>
      <c r="E188" s="12"/>
      <c r="F188" s="12"/>
      <c r="G188" s="12"/>
      <c r="H188" s="12"/>
      <c r="I188" s="12"/>
      <c r="J188" s="12"/>
      <c r="K188" s="12"/>
      <c r="L188" s="12"/>
      <c r="M188" s="12"/>
      <c r="N188" s="12"/>
      <c r="O188" s="12"/>
      <c r="P188" s="12"/>
      <c r="Q188" s="12"/>
      <c r="R188" s="12"/>
      <c r="S188" s="12"/>
      <c r="T188" s="10"/>
    </row>
    <row r="189" spans="1:20">
      <c r="A189" s="13" t="s">
        <v>71</v>
      </c>
      <c r="B189" s="12"/>
      <c r="C189" s="12"/>
      <c r="D189" s="12"/>
      <c r="E189" s="12"/>
      <c r="F189" s="12"/>
      <c r="G189" s="12"/>
      <c r="H189" s="12"/>
      <c r="I189" s="12"/>
      <c r="J189" s="12"/>
      <c r="K189" s="12"/>
      <c r="L189" s="12"/>
      <c r="M189" s="12"/>
      <c r="N189" s="12"/>
      <c r="O189" s="12"/>
      <c r="P189" s="12"/>
      <c r="Q189" s="12"/>
      <c r="R189" s="12"/>
      <c r="S189" s="12"/>
      <c r="T189" s="10"/>
    </row>
    <row r="190" spans="1:20">
      <c r="A190" s="13" t="s">
        <v>81</v>
      </c>
      <c r="B190" s="12">
        <v>24338</v>
      </c>
      <c r="C190" s="12">
        <v>27064</v>
      </c>
      <c r="D190" s="12">
        <v>63268</v>
      </c>
      <c r="E190" s="12">
        <v>54339</v>
      </c>
      <c r="F190" s="12">
        <v>16511</v>
      </c>
      <c r="G190" s="12">
        <v>5643</v>
      </c>
      <c r="H190" s="12">
        <v>2832</v>
      </c>
      <c r="I190" s="12">
        <v>1598</v>
      </c>
      <c r="J190" s="12">
        <v>828</v>
      </c>
      <c r="K190" s="12">
        <v>284</v>
      </c>
      <c r="L190" s="12">
        <v>186</v>
      </c>
      <c r="M190" s="12">
        <v>83</v>
      </c>
      <c r="N190" s="12">
        <v>51</v>
      </c>
      <c r="O190" s="12">
        <v>54</v>
      </c>
      <c r="P190" s="12">
        <v>17</v>
      </c>
      <c r="Q190" s="12">
        <v>5</v>
      </c>
      <c r="R190" s="12">
        <v>321</v>
      </c>
      <c r="S190" s="12">
        <v>197729</v>
      </c>
      <c r="T190" s="10">
        <v>0.89507396744346057</v>
      </c>
    </row>
    <row r="191" spans="1:20">
      <c r="A191" s="9" t="s">
        <v>2</v>
      </c>
      <c r="B191" s="12">
        <v>7301400</v>
      </c>
      <c r="C191" s="12">
        <v>10149000</v>
      </c>
      <c r="D191" s="12">
        <v>31317660</v>
      </c>
      <c r="E191" s="12">
        <v>33418485</v>
      </c>
      <c r="F191" s="12">
        <v>12135585</v>
      </c>
      <c r="G191" s="12">
        <v>4824765</v>
      </c>
      <c r="H191" s="12">
        <v>2761200</v>
      </c>
      <c r="I191" s="12">
        <v>1749810</v>
      </c>
      <c r="J191" s="12">
        <v>1006020</v>
      </c>
      <c r="K191" s="12">
        <v>379140</v>
      </c>
      <c r="L191" s="12">
        <v>270630</v>
      </c>
      <c r="M191" s="12">
        <v>143797.5</v>
      </c>
      <c r="N191" s="12">
        <v>103734</v>
      </c>
      <c r="O191" s="12">
        <v>137214</v>
      </c>
      <c r="P191" s="12">
        <v>46053</v>
      </c>
      <c r="Q191" s="12">
        <v>14385</v>
      </c>
      <c r="R191" s="12">
        <v>1011150</v>
      </c>
      <c r="S191" s="12"/>
      <c r="T191" s="10"/>
    </row>
    <row r="192" spans="1:20">
      <c r="A192" s="9" t="s">
        <v>3</v>
      </c>
      <c r="B192" s="12">
        <v>9248440</v>
      </c>
      <c r="C192" s="12">
        <v>12855400</v>
      </c>
      <c r="D192" s="12">
        <v>39669036</v>
      </c>
      <c r="E192" s="12">
        <v>42330081</v>
      </c>
      <c r="F192" s="12">
        <v>15371741</v>
      </c>
      <c r="G192" s="12">
        <v>6111369</v>
      </c>
      <c r="H192" s="12">
        <v>3497520</v>
      </c>
      <c r="I192" s="12">
        <v>2216426</v>
      </c>
      <c r="J192" s="12">
        <v>1274292</v>
      </c>
      <c r="K192" s="12">
        <v>480244</v>
      </c>
      <c r="L192" s="12">
        <v>342798</v>
      </c>
      <c r="M192" s="12">
        <v>183015</v>
      </c>
      <c r="N192" s="12">
        <v>129667.5</v>
      </c>
      <c r="O192" s="12">
        <v>173151</v>
      </c>
      <c r="P192" s="12">
        <v>58114.5</v>
      </c>
      <c r="Q192" s="12">
        <v>18152.5</v>
      </c>
      <c r="R192" s="12">
        <v>1258320</v>
      </c>
      <c r="S192" s="12"/>
      <c r="T192" s="10"/>
    </row>
    <row r="193" spans="1:20">
      <c r="A193" s="9" t="s">
        <v>4</v>
      </c>
      <c r="B193" s="12">
        <v>50623040</v>
      </c>
      <c r="C193" s="12">
        <v>70366400</v>
      </c>
      <c r="D193" s="12">
        <v>217135776</v>
      </c>
      <c r="E193" s="12">
        <v>231701496</v>
      </c>
      <c r="F193" s="12">
        <v>84140056</v>
      </c>
      <c r="G193" s="12">
        <v>33451704</v>
      </c>
      <c r="H193" s="12">
        <v>19144320</v>
      </c>
      <c r="I193" s="12">
        <v>12132016</v>
      </c>
      <c r="J193" s="12">
        <v>6975072</v>
      </c>
      <c r="K193" s="12">
        <v>2628704</v>
      </c>
      <c r="L193" s="12">
        <v>1876368</v>
      </c>
      <c r="M193" s="12">
        <v>923790</v>
      </c>
      <c r="N193" s="12">
        <v>619522.5</v>
      </c>
      <c r="O193" s="12">
        <v>728541</v>
      </c>
      <c r="P193" s="12">
        <v>244519.5</v>
      </c>
      <c r="Q193" s="12">
        <v>76377.5</v>
      </c>
      <c r="R193" s="12">
        <v>5078220</v>
      </c>
      <c r="S193" s="12"/>
      <c r="T193" s="10"/>
    </row>
    <row r="194" spans="1:20">
      <c r="A194" s="13" t="s">
        <v>73</v>
      </c>
      <c r="B194" s="12"/>
      <c r="C194" s="12"/>
      <c r="D194" s="12"/>
      <c r="E194" s="12"/>
      <c r="F194" s="12"/>
      <c r="G194" s="12"/>
      <c r="H194" s="12"/>
      <c r="I194" s="12"/>
      <c r="J194" s="12"/>
      <c r="K194" s="12"/>
      <c r="L194" s="12"/>
      <c r="M194" s="12"/>
      <c r="N194" s="12"/>
      <c r="O194" s="12"/>
      <c r="P194" s="12"/>
      <c r="Q194" s="12"/>
      <c r="R194" s="12"/>
      <c r="S194" s="12"/>
      <c r="T194" s="10"/>
    </row>
    <row r="195" spans="1:20">
      <c r="A195" s="13" t="s">
        <v>74</v>
      </c>
      <c r="B195" s="12">
        <v>154</v>
      </c>
      <c r="C195" s="12">
        <v>153</v>
      </c>
      <c r="D195" s="12">
        <v>235</v>
      </c>
      <c r="E195" s="12">
        <v>215</v>
      </c>
      <c r="F195" s="12">
        <v>93</v>
      </c>
      <c r="G195" s="12">
        <v>26</v>
      </c>
      <c r="H195" s="12">
        <v>17</v>
      </c>
      <c r="I195" s="12">
        <v>3</v>
      </c>
      <c r="J195" s="12">
        <v>6</v>
      </c>
      <c r="K195" s="12">
        <v>0</v>
      </c>
      <c r="L195" s="12">
        <v>0</v>
      </c>
      <c r="M195" s="12">
        <v>0</v>
      </c>
      <c r="N195" s="12">
        <v>0</v>
      </c>
      <c r="O195" s="12">
        <v>0</v>
      </c>
      <c r="P195" s="12">
        <v>0</v>
      </c>
      <c r="Q195" s="12">
        <v>0</v>
      </c>
      <c r="R195" s="12">
        <v>6</v>
      </c>
      <c r="S195" s="12">
        <v>908</v>
      </c>
      <c r="T195" s="10">
        <v>4.1103083636627015E-3</v>
      </c>
    </row>
    <row r="196" spans="1:20">
      <c r="A196" s="9" t="s">
        <v>2</v>
      </c>
      <c r="B196" s="12">
        <v>46200</v>
      </c>
      <c r="C196" s="12">
        <v>57375</v>
      </c>
      <c r="D196" s="12">
        <v>116325</v>
      </c>
      <c r="E196" s="12">
        <v>132225</v>
      </c>
      <c r="F196" s="12">
        <v>68355</v>
      </c>
      <c r="G196" s="12">
        <v>22230</v>
      </c>
      <c r="H196" s="12">
        <v>16575</v>
      </c>
      <c r="I196" s="12">
        <v>3285</v>
      </c>
      <c r="J196" s="12">
        <v>7290</v>
      </c>
      <c r="K196" s="12">
        <v>0</v>
      </c>
      <c r="L196" s="12">
        <v>0</v>
      </c>
      <c r="M196" s="12">
        <v>0</v>
      </c>
      <c r="N196" s="12">
        <v>0</v>
      </c>
      <c r="O196" s="12">
        <v>0</v>
      </c>
      <c r="P196" s="12">
        <v>0</v>
      </c>
      <c r="Q196" s="12">
        <v>0</v>
      </c>
      <c r="R196" s="12">
        <v>18900</v>
      </c>
      <c r="S196" s="12"/>
      <c r="T196" s="10"/>
    </row>
    <row r="197" spans="1:20">
      <c r="A197" s="9" t="s">
        <v>3</v>
      </c>
      <c r="B197" s="12">
        <v>58520</v>
      </c>
      <c r="C197" s="12">
        <v>72675</v>
      </c>
      <c r="D197" s="12">
        <v>147345</v>
      </c>
      <c r="E197" s="12">
        <v>167485</v>
      </c>
      <c r="F197" s="12">
        <v>86583</v>
      </c>
      <c r="G197" s="12">
        <v>28158</v>
      </c>
      <c r="H197" s="12">
        <v>20995</v>
      </c>
      <c r="I197" s="12">
        <v>4161</v>
      </c>
      <c r="J197" s="12">
        <v>9234</v>
      </c>
      <c r="K197" s="12">
        <v>0</v>
      </c>
      <c r="L197" s="12">
        <v>0</v>
      </c>
      <c r="M197" s="12">
        <v>0</v>
      </c>
      <c r="N197" s="12">
        <v>0</v>
      </c>
      <c r="O197" s="12">
        <v>0</v>
      </c>
      <c r="P197" s="12">
        <v>0</v>
      </c>
      <c r="Q197" s="12">
        <v>0</v>
      </c>
      <c r="R197" s="12">
        <v>23520</v>
      </c>
      <c r="S197" s="12"/>
      <c r="T197" s="10"/>
    </row>
    <row r="198" spans="1:20">
      <c r="A198" s="9" t="s">
        <v>4</v>
      </c>
      <c r="B198" s="12">
        <v>320320</v>
      </c>
      <c r="C198" s="12">
        <v>397800</v>
      </c>
      <c r="D198" s="12">
        <v>806520</v>
      </c>
      <c r="E198" s="12">
        <v>916760</v>
      </c>
      <c r="F198" s="12">
        <v>473928</v>
      </c>
      <c r="G198" s="12">
        <v>154128</v>
      </c>
      <c r="H198" s="12">
        <v>114920</v>
      </c>
      <c r="I198" s="12">
        <v>22776</v>
      </c>
      <c r="J198" s="12">
        <v>50544</v>
      </c>
      <c r="K198" s="12">
        <v>0</v>
      </c>
      <c r="L198" s="12">
        <v>0</v>
      </c>
      <c r="M198" s="12">
        <v>0</v>
      </c>
      <c r="N198" s="12">
        <v>0</v>
      </c>
      <c r="O198" s="12">
        <v>0</v>
      </c>
      <c r="P198" s="12">
        <v>0</v>
      </c>
      <c r="Q198" s="12">
        <v>0</v>
      </c>
      <c r="R198" s="12">
        <v>94920</v>
      </c>
      <c r="S198" s="12"/>
      <c r="T198" s="10"/>
    </row>
    <row r="199" spans="1:20">
      <c r="A199" s="13" t="s">
        <v>75</v>
      </c>
      <c r="B199" s="12">
        <v>1800</v>
      </c>
      <c r="C199" s="12">
        <v>4191</v>
      </c>
      <c r="D199" s="12">
        <v>7861</v>
      </c>
      <c r="E199" s="12">
        <v>5008</v>
      </c>
      <c r="F199" s="12">
        <v>1850</v>
      </c>
      <c r="G199" s="12">
        <v>1093</v>
      </c>
      <c r="H199" s="12">
        <v>525</v>
      </c>
      <c r="I199" s="12">
        <v>294</v>
      </c>
      <c r="J199" s="12">
        <v>186</v>
      </c>
      <c r="K199" s="12">
        <v>66</v>
      </c>
      <c r="L199" s="12">
        <v>40</v>
      </c>
      <c r="M199" s="12">
        <v>17</v>
      </c>
      <c r="N199" s="12">
        <v>15</v>
      </c>
      <c r="O199" s="12">
        <v>7</v>
      </c>
      <c r="P199" s="12">
        <v>6</v>
      </c>
      <c r="Q199" s="12">
        <v>6</v>
      </c>
      <c r="R199" s="12">
        <v>214</v>
      </c>
      <c r="S199" s="12">
        <v>23179</v>
      </c>
      <c r="T199" s="10">
        <v>0.10492603255653937</v>
      </c>
    </row>
    <row r="200" spans="1:20">
      <c r="A200" s="9" t="s">
        <v>2</v>
      </c>
      <c r="B200" s="12">
        <v>540000</v>
      </c>
      <c r="C200" s="12">
        <v>1571625</v>
      </c>
      <c r="D200" s="12">
        <v>3891195</v>
      </c>
      <c r="E200" s="12">
        <v>3079920</v>
      </c>
      <c r="F200" s="12">
        <v>1359750</v>
      </c>
      <c r="G200" s="12">
        <v>934515</v>
      </c>
      <c r="H200" s="12">
        <v>511875</v>
      </c>
      <c r="I200" s="12">
        <v>321930</v>
      </c>
      <c r="J200" s="12">
        <v>225990</v>
      </c>
      <c r="K200" s="12">
        <v>88110</v>
      </c>
      <c r="L200" s="12">
        <v>58200</v>
      </c>
      <c r="M200" s="12">
        <v>29452.5</v>
      </c>
      <c r="N200" s="12">
        <v>30510</v>
      </c>
      <c r="O200" s="12">
        <v>17787</v>
      </c>
      <c r="P200" s="12">
        <v>16254</v>
      </c>
      <c r="Q200" s="12">
        <v>17262</v>
      </c>
      <c r="R200" s="12">
        <v>674100</v>
      </c>
      <c r="S200" s="12"/>
      <c r="T200" s="10"/>
    </row>
    <row r="201" spans="1:20">
      <c r="A201" s="9" t="s">
        <v>3</v>
      </c>
      <c r="B201" s="12">
        <v>684000</v>
      </c>
      <c r="C201" s="12">
        <v>1990725</v>
      </c>
      <c r="D201" s="12">
        <v>4928847</v>
      </c>
      <c r="E201" s="12">
        <v>3901232</v>
      </c>
      <c r="F201" s="12">
        <v>1722350</v>
      </c>
      <c r="G201" s="12">
        <v>1183719</v>
      </c>
      <c r="H201" s="12">
        <v>648375</v>
      </c>
      <c r="I201" s="12">
        <v>407778</v>
      </c>
      <c r="J201" s="12">
        <v>286254</v>
      </c>
      <c r="K201" s="12">
        <v>111606</v>
      </c>
      <c r="L201" s="12">
        <v>73720</v>
      </c>
      <c r="M201" s="12">
        <v>37485</v>
      </c>
      <c r="N201" s="12">
        <v>38137.5</v>
      </c>
      <c r="O201" s="12">
        <v>22445.5</v>
      </c>
      <c r="P201" s="12">
        <v>20511</v>
      </c>
      <c r="Q201" s="12">
        <v>21783</v>
      </c>
      <c r="R201" s="12">
        <v>838880</v>
      </c>
      <c r="S201" s="12"/>
      <c r="T201" s="10"/>
    </row>
    <row r="202" spans="1:20">
      <c r="A202" s="9" t="s">
        <v>4</v>
      </c>
      <c r="B202" s="12">
        <v>3744000</v>
      </c>
      <c r="C202" s="12">
        <v>10896600</v>
      </c>
      <c r="D202" s="12">
        <v>26978952</v>
      </c>
      <c r="E202" s="12">
        <v>21354112</v>
      </c>
      <c r="F202" s="12">
        <v>9427600</v>
      </c>
      <c r="G202" s="12">
        <v>6479304</v>
      </c>
      <c r="H202" s="12">
        <v>3549000</v>
      </c>
      <c r="I202" s="12">
        <v>2232048</v>
      </c>
      <c r="J202" s="12">
        <v>1566864</v>
      </c>
      <c r="K202" s="12">
        <v>610896</v>
      </c>
      <c r="L202" s="12">
        <v>403520</v>
      </c>
      <c r="M202" s="12">
        <v>189210</v>
      </c>
      <c r="N202" s="12">
        <v>182212.5</v>
      </c>
      <c r="O202" s="12">
        <v>94440.5</v>
      </c>
      <c r="P202" s="12">
        <v>86301</v>
      </c>
      <c r="Q202" s="12">
        <v>91653</v>
      </c>
      <c r="R202" s="12">
        <v>3385480</v>
      </c>
      <c r="S202" s="12"/>
      <c r="T202" s="10"/>
    </row>
    <row r="203" spans="1:20">
      <c r="A203" s="13" t="s">
        <v>76</v>
      </c>
      <c r="B203" s="12">
        <v>26292</v>
      </c>
      <c r="C203" s="12">
        <v>31408</v>
      </c>
      <c r="D203" s="12">
        <v>71129</v>
      </c>
      <c r="E203" s="12">
        <v>59347</v>
      </c>
      <c r="F203" s="12">
        <v>18361</v>
      </c>
      <c r="G203" s="12">
        <v>6736</v>
      </c>
      <c r="H203" s="12">
        <v>3357</v>
      </c>
      <c r="I203" s="12">
        <v>1892</v>
      </c>
      <c r="J203" s="12">
        <v>1014</v>
      </c>
      <c r="K203" s="12">
        <v>350</v>
      </c>
      <c r="L203" s="12">
        <v>226</v>
      </c>
      <c r="M203" s="12">
        <v>100</v>
      </c>
      <c r="N203" s="12">
        <v>66</v>
      </c>
      <c r="O203" s="12">
        <v>61</v>
      </c>
      <c r="P203" s="12">
        <v>23</v>
      </c>
      <c r="Q203" s="12">
        <v>11</v>
      </c>
      <c r="R203" s="12">
        <v>535</v>
      </c>
      <c r="S203" s="12">
        <v>220908</v>
      </c>
      <c r="T203" s="10">
        <v>1</v>
      </c>
    </row>
    <row r="204" spans="1:20">
      <c r="A204" s="9" t="s">
        <v>2</v>
      </c>
      <c r="B204" s="12">
        <v>7887600</v>
      </c>
      <c r="C204" s="12">
        <v>11778000</v>
      </c>
      <c r="D204" s="12">
        <v>35208855</v>
      </c>
      <c r="E204" s="12">
        <v>36498405</v>
      </c>
      <c r="F204" s="12">
        <v>13495335</v>
      </c>
      <c r="G204" s="12">
        <v>5759280</v>
      </c>
      <c r="H204" s="12">
        <v>3273075</v>
      </c>
      <c r="I204" s="12">
        <v>2071740</v>
      </c>
      <c r="J204" s="12">
        <v>1232010</v>
      </c>
      <c r="K204" s="12">
        <v>467250</v>
      </c>
      <c r="L204" s="12">
        <v>328830</v>
      </c>
      <c r="M204" s="12">
        <v>173250</v>
      </c>
      <c r="N204" s="12">
        <v>134244</v>
      </c>
      <c r="O204" s="12">
        <v>155001</v>
      </c>
      <c r="P204" s="12">
        <v>62307</v>
      </c>
      <c r="Q204" s="12">
        <v>31647</v>
      </c>
      <c r="R204" s="12">
        <v>1685250</v>
      </c>
      <c r="S204" s="12"/>
      <c r="T204" s="10"/>
    </row>
    <row r="205" spans="1:20">
      <c r="A205" s="9" t="s">
        <v>3</v>
      </c>
      <c r="B205" s="12">
        <v>9990960</v>
      </c>
      <c r="C205" s="12">
        <v>14918800</v>
      </c>
      <c r="D205" s="12">
        <v>44597883</v>
      </c>
      <c r="E205" s="12">
        <v>46231313</v>
      </c>
      <c r="F205" s="12">
        <v>17094091</v>
      </c>
      <c r="G205" s="12">
        <v>7295088</v>
      </c>
      <c r="H205" s="12">
        <v>4145895</v>
      </c>
      <c r="I205" s="12">
        <v>2624204</v>
      </c>
      <c r="J205" s="12">
        <v>1560546</v>
      </c>
      <c r="K205" s="12">
        <v>591850</v>
      </c>
      <c r="L205" s="12">
        <v>416518</v>
      </c>
      <c r="M205" s="12">
        <v>220500</v>
      </c>
      <c r="N205" s="12">
        <v>167805</v>
      </c>
      <c r="O205" s="12">
        <v>195596.5</v>
      </c>
      <c r="P205" s="12">
        <v>78625.5</v>
      </c>
      <c r="Q205" s="12">
        <v>39935.5</v>
      </c>
      <c r="R205" s="12">
        <v>2097200</v>
      </c>
      <c r="S205" s="12"/>
      <c r="T205" s="10"/>
    </row>
    <row r="206" spans="1:20">
      <c r="A206" s="9" t="s">
        <v>4</v>
      </c>
      <c r="B206" s="12">
        <v>54687360</v>
      </c>
      <c r="C206" s="12">
        <v>81660800</v>
      </c>
      <c r="D206" s="12">
        <v>244114728</v>
      </c>
      <c r="E206" s="12">
        <v>253055608</v>
      </c>
      <c r="F206" s="12">
        <v>93567656</v>
      </c>
      <c r="G206" s="12">
        <v>39931008</v>
      </c>
      <c r="H206" s="12">
        <v>22693320</v>
      </c>
      <c r="I206" s="12">
        <v>14364064</v>
      </c>
      <c r="J206" s="12">
        <v>8541936</v>
      </c>
      <c r="K206" s="12">
        <v>3239600</v>
      </c>
      <c r="L206" s="12">
        <v>2279888</v>
      </c>
      <c r="M206" s="12">
        <v>1113000</v>
      </c>
      <c r="N206" s="12">
        <v>801735</v>
      </c>
      <c r="O206" s="12">
        <v>822981.5</v>
      </c>
      <c r="P206" s="12">
        <v>330820.5</v>
      </c>
      <c r="Q206" s="12">
        <v>168030.5</v>
      </c>
      <c r="R206" s="12">
        <v>8463700</v>
      </c>
      <c r="S206" s="12"/>
      <c r="T206" s="10"/>
    </row>
    <row r="207" spans="1:20">
      <c r="A207" s="9"/>
      <c r="B207" s="12"/>
      <c r="C207" s="12"/>
      <c r="D207" s="12"/>
      <c r="E207" s="12"/>
      <c r="F207" s="12"/>
      <c r="G207" s="12"/>
      <c r="H207" s="12"/>
      <c r="I207" s="12"/>
      <c r="J207" s="12"/>
      <c r="K207" s="12"/>
      <c r="L207" s="12"/>
      <c r="M207" s="12"/>
      <c r="N207" s="12"/>
      <c r="O207" s="12"/>
      <c r="P207" s="12"/>
      <c r="Q207" s="12"/>
      <c r="R207" s="12"/>
      <c r="S207" s="12"/>
      <c r="T207" s="9"/>
    </row>
  </sheetData>
  <mergeCells count="1">
    <mergeCell ref="B2:R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workbookViewId="0">
      <selection activeCell="C17" sqref="C17"/>
    </sheetView>
  </sheetViews>
  <sheetFormatPr defaultRowHeight="14.4"/>
  <cols>
    <col min="1" max="1" width="20.109375" customWidth="1"/>
    <col min="2" max="4" width="14.6640625" bestFit="1" customWidth="1"/>
  </cols>
  <sheetData>
    <row r="1" spans="1:4">
      <c r="A1" s="8" t="s">
        <v>87</v>
      </c>
    </row>
    <row r="2" spans="1:4" ht="31.8" customHeight="1">
      <c r="B2" s="6" t="s">
        <v>82</v>
      </c>
      <c r="C2" s="6"/>
      <c r="D2" s="6"/>
    </row>
    <row r="3" spans="1:4">
      <c r="B3" s="6" t="s">
        <v>84</v>
      </c>
      <c r="C3" s="6"/>
      <c r="D3" s="6"/>
    </row>
    <row r="4" spans="1:4" ht="28.8">
      <c r="A4" s="14" t="s">
        <v>23</v>
      </c>
      <c r="B4" s="11" t="s">
        <v>2</v>
      </c>
      <c r="C4" s="11" t="s">
        <v>3</v>
      </c>
      <c r="D4" s="11" t="s">
        <v>85</v>
      </c>
    </row>
    <row r="5" spans="1:4">
      <c r="A5" s="15" t="s">
        <v>24</v>
      </c>
      <c r="B5" s="6"/>
      <c r="C5" s="6"/>
      <c r="D5" s="6"/>
    </row>
    <row r="6" spans="1:4">
      <c r="A6" s="16" t="s">
        <v>25</v>
      </c>
      <c r="B6" s="6">
        <v>1561116</v>
      </c>
      <c r="C6" s="6">
        <v>1977121.5</v>
      </c>
      <c r="D6" s="6">
        <v>10795531.5</v>
      </c>
    </row>
    <row r="7" spans="1:4">
      <c r="A7" s="19" t="s">
        <v>86</v>
      </c>
      <c r="B7" s="6"/>
      <c r="C7" s="6"/>
      <c r="D7" s="6"/>
    </row>
    <row r="8" spans="1:4">
      <c r="A8" s="16" t="s">
        <v>26</v>
      </c>
      <c r="B8" s="6">
        <v>5913153</v>
      </c>
      <c r="C8" s="6">
        <v>7488666</v>
      </c>
      <c r="D8" s="6">
        <v>40885591</v>
      </c>
    </row>
    <row r="9" spans="1:4">
      <c r="A9" s="19" t="s">
        <v>86</v>
      </c>
      <c r="B9" s="6"/>
      <c r="C9" s="6"/>
      <c r="D9" s="6"/>
    </row>
    <row r="10" spans="1:4">
      <c r="A10" s="16" t="s">
        <v>27</v>
      </c>
      <c r="B10" s="6">
        <v>2129010</v>
      </c>
      <c r="C10" s="6">
        <v>2696116</v>
      </c>
      <c r="D10" s="6">
        <v>14706956</v>
      </c>
    </row>
    <row r="11" spans="1:4">
      <c r="A11" s="19" t="s">
        <v>86</v>
      </c>
      <c r="B11" s="6"/>
      <c r="C11" s="6"/>
      <c r="D11" s="6"/>
    </row>
    <row r="12" spans="1:4">
      <c r="A12" s="16" t="s">
        <v>28</v>
      </c>
      <c r="B12" s="6">
        <v>1132344</v>
      </c>
      <c r="C12" s="6">
        <v>1434128.5</v>
      </c>
      <c r="D12" s="6">
        <v>7836923.5</v>
      </c>
    </row>
    <row r="13" spans="1:4">
      <c r="A13" s="19" t="s">
        <v>86</v>
      </c>
      <c r="B13" s="6"/>
      <c r="C13" s="6"/>
      <c r="D13" s="6"/>
    </row>
    <row r="14" spans="1:4">
      <c r="A14" s="16" t="s">
        <v>29</v>
      </c>
      <c r="B14" s="6">
        <v>2416845</v>
      </c>
      <c r="C14" s="6">
        <v>3060752</v>
      </c>
      <c r="D14" s="6">
        <v>16700107</v>
      </c>
    </row>
    <row r="15" spans="1:4">
      <c r="A15" s="19" t="s">
        <v>86</v>
      </c>
      <c r="B15" s="6"/>
      <c r="C15" s="6"/>
      <c r="D15" s="6"/>
    </row>
    <row r="16" spans="1:4">
      <c r="A16" s="16" t="s">
        <v>30</v>
      </c>
      <c r="B16" s="6">
        <v>1149862.5</v>
      </c>
      <c r="C16" s="6">
        <v>1456201</v>
      </c>
      <c r="D16" s="6">
        <v>7941276</v>
      </c>
    </row>
    <row r="17" spans="1:4">
      <c r="A17" s="19" t="s">
        <v>86</v>
      </c>
      <c r="B17" s="6"/>
      <c r="C17" s="6"/>
      <c r="D17" s="6"/>
    </row>
    <row r="18" spans="1:4">
      <c r="A18" s="16" t="s">
        <v>31</v>
      </c>
      <c r="B18" s="6">
        <v>21174625.5</v>
      </c>
      <c r="C18" s="6">
        <v>26817975</v>
      </c>
      <c r="D18" s="6">
        <v>146434735</v>
      </c>
    </row>
    <row r="19" spans="1:4">
      <c r="A19" s="19" t="s">
        <v>86</v>
      </c>
      <c r="B19" s="6"/>
      <c r="C19" s="6"/>
      <c r="D19" s="6"/>
    </row>
    <row r="20" spans="1:4">
      <c r="A20" s="16" t="s">
        <v>32</v>
      </c>
      <c r="B20" s="6">
        <v>4907653.5</v>
      </c>
      <c r="C20" s="6">
        <v>6215084</v>
      </c>
      <c r="D20" s="6">
        <v>33901539</v>
      </c>
    </row>
    <row r="21" spans="1:4">
      <c r="A21" s="19" t="s">
        <v>86</v>
      </c>
      <c r="B21" s="6"/>
      <c r="C21" s="6"/>
      <c r="D21" s="6"/>
    </row>
    <row r="22" spans="1:4">
      <c r="A22" s="16" t="s">
        <v>33</v>
      </c>
      <c r="B22" s="6">
        <v>1179726</v>
      </c>
      <c r="C22" s="6">
        <v>1494237.5</v>
      </c>
      <c r="D22" s="6">
        <v>8169287.5</v>
      </c>
    </row>
    <row r="23" spans="1:4">
      <c r="A23" s="19" t="s">
        <v>86</v>
      </c>
      <c r="B23" s="6"/>
      <c r="C23" s="6"/>
      <c r="D23" s="6"/>
    </row>
    <row r="24" spans="1:4">
      <c r="A24" s="16" t="s">
        <v>34</v>
      </c>
      <c r="B24" s="6">
        <v>1927476</v>
      </c>
      <c r="C24" s="6">
        <v>2441247.5</v>
      </c>
      <c r="D24" s="6">
        <v>13341647.5</v>
      </c>
    </row>
    <row r="25" spans="1:4">
      <c r="A25" s="19" t="s">
        <v>86</v>
      </c>
      <c r="B25" s="6"/>
      <c r="C25" s="6"/>
      <c r="D25" s="6"/>
    </row>
    <row r="26" spans="1:4">
      <c r="A26" s="16" t="s">
        <v>35</v>
      </c>
      <c r="B26" s="6">
        <v>442305</v>
      </c>
      <c r="C26" s="6">
        <v>560183</v>
      </c>
      <c r="D26" s="6">
        <v>3060628</v>
      </c>
    </row>
    <row r="27" spans="1:4">
      <c r="A27" s="19" t="s">
        <v>86</v>
      </c>
      <c r="B27" s="6"/>
      <c r="C27" s="6"/>
      <c r="D27" s="6"/>
    </row>
    <row r="28" spans="1:4">
      <c r="A28" s="16" t="s">
        <v>36</v>
      </c>
      <c r="B28" s="6">
        <v>11413741.5</v>
      </c>
      <c r="C28" s="6">
        <v>14452337.5</v>
      </c>
      <c r="D28" s="6">
        <v>78681482.5</v>
      </c>
    </row>
    <row r="29" spans="1:4">
      <c r="A29" s="19" t="s">
        <v>86</v>
      </c>
      <c r="B29" s="6"/>
      <c r="C29" s="6"/>
      <c r="D29" s="6"/>
    </row>
    <row r="30" spans="1:4">
      <c r="A30" s="16" t="s">
        <v>37</v>
      </c>
      <c r="B30" s="6">
        <v>1421740.5</v>
      </c>
      <c r="C30" s="6">
        <v>1800579</v>
      </c>
      <c r="D30" s="6">
        <v>9826704</v>
      </c>
    </row>
    <row r="31" spans="1:4">
      <c r="A31" s="19" t="s">
        <v>86</v>
      </c>
      <c r="B31" s="6"/>
      <c r="C31" s="6"/>
      <c r="D31" s="6"/>
    </row>
    <row r="32" spans="1:4">
      <c r="A32" s="16" t="s">
        <v>38</v>
      </c>
      <c r="B32" s="6">
        <v>3690370.5</v>
      </c>
      <c r="C32" s="6">
        <v>4673848</v>
      </c>
      <c r="D32" s="6">
        <v>25523328</v>
      </c>
    </row>
    <row r="33" spans="1:4">
      <c r="A33" s="19" t="s">
        <v>86</v>
      </c>
      <c r="B33" s="6"/>
      <c r="C33" s="6"/>
      <c r="D33" s="6"/>
    </row>
    <row r="34" spans="1:4">
      <c r="A34" s="16" t="s">
        <v>39</v>
      </c>
      <c r="B34" s="6">
        <v>180420</v>
      </c>
      <c r="C34" s="6">
        <v>228532</v>
      </c>
      <c r="D34" s="6">
        <v>1250912</v>
      </c>
    </row>
    <row r="35" spans="1:4">
      <c r="A35" s="19" t="s">
        <v>86</v>
      </c>
      <c r="B35" s="6"/>
      <c r="C35" s="6"/>
      <c r="D35" s="6"/>
    </row>
    <row r="36" spans="1:4">
      <c r="A36" s="16" t="s">
        <v>40</v>
      </c>
      <c r="B36" s="6">
        <v>10871701.5</v>
      </c>
      <c r="C36" s="6">
        <v>13770080</v>
      </c>
      <c r="D36" s="6">
        <v>75300220</v>
      </c>
    </row>
    <row r="37" spans="1:4">
      <c r="A37" s="19" t="s">
        <v>86</v>
      </c>
      <c r="B37" s="6"/>
      <c r="C37" s="6"/>
      <c r="D37" s="6"/>
    </row>
    <row r="38" spans="1:4">
      <c r="A38" s="16" t="s">
        <v>41</v>
      </c>
      <c r="B38" s="6">
        <v>4086813</v>
      </c>
      <c r="C38" s="6">
        <v>5175438</v>
      </c>
      <c r="D38" s="6">
        <v>28224718</v>
      </c>
    </row>
    <row r="39" spans="1:4">
      <c r="A39" s="19" t="s">
        <v>86</v>
      </c>
      <c r="B39" s="6"/>
      <c r="C39" s="6"/>
      <c r="D39" s="6"/>
    </row>
    <row r="40" spans="1:4">
      <c r="A40" s="16" t="s">
        <v>42</v>
      </c>
      <c r="B40" s="6">
        <v>179025</v>
      </c>
      <c r="C40" s="6">
        <v>226695</v>
      </c>
      <c r="D40" s="6">
        <v>1235220</v>
      </c>
    </row>
    <row r="41" spans="1:4">
      <c r="A41" s="19" t="s">
        <v>86</v>
      </c>
      <c r="B41" s="6"/>
      <c r="C41" s="6"/>
      <c r="D41" s="6"/>
    </row>
    <row r="42" spans="1:4">
      <c r="A42" s="16" t="s">
        <v>43</v>
      </c>
      <c r="B42" s="6">
        <v>3798201</v>
      </c>
      <c r="C42" s="6">
        <v>4810103.5</v>
      </c>
      <c r="D42" s="6">
        <v>26234353.5</v>
      </c>
    </row>
    <row r="43" spans="1:4">
      <c r="A43" s="19" t="s">
        <v>86</v>
      </c>
      <c r="B43" s="6"/>
      <c r="C43" s="6"/>
      <c r="D43" s="6"/>
    </row>
    <row r="44" spans="1:4">
      <c r="A44" s="16" t="s">
        <v>44</v>
      </c>
      <c r="B44" s="6">
        <v>60489226.5</v>
      </c>
      <c r="C44" s="6">
        <v>76606762</v>
      </c>
      <c r="D44" s="6">
        <v>418107777</v>
      </c>
    </row>
    <row r="45" spans="1:4">
      <c r="A45" s="19" t="s">
        <v>86</v>
      </c>
      <c r="B45" s="6"/>
      <c r="C45" s="6"/>
      <c r="D45" s="6"/>
    </row>
    <row r="46" spans="1:4">
      <c r="A46" s="16" t="s">
        <v>45</v>
      </c>
      <c r="B46" s="6">
        <v>68420146.5</v>
      </c>
      <c r="C46" s="6">
        <v>86650767</v>
      </c>
      <c r="D46" s="6">
        <v>472905642</v>
      </c>
    </row>
    <row r="47" spans="1:4">
      <c r="A47" s="19" t="s">
        <v>86</v>
      </c>
      <c r="B47" s="6"/>
      <c r="C47" s="6"/>
      <c r="D47" s="6"/>
    </row>
    <row r="48" spans="1:4">
      <c r="A48" s="16" t="s">
        <v>46</v>
      </c>
      <c r="B48" s="6">
        <v>2926620</v>
      </c>
      <c r="C48" s="6">
        <v>3706656</v>
      </c>
      <c r="D48" s="6">
        <v>20255051</v>
      </c>
    </row>
    <row r="49" spans="1:4">
      <c r="A49" s="19" t="s">
        <v>86</v>
      </c>
      <c r="B49" s="6"/>
      <c r="C49" s="6"/>
      <c r="D49" s="6"/>
    </row>
    <row r="50" spans="1:4">
      <c r="A50" s="16" t="s">
        <v>47</v>
      </c>
      <c r="B50" s="6">
        <v>9581334</v>
      </c>
      <c r="C50" s="6">
        <v>12134246.5</v>
      </c>
      <c r="D50" s="6">
        <v>66247966.5</v>
      </c>
    </row>
    <row r="51" spans="1:4">
      <c r="A51" s="19" t="s">
        <v>86</v>
      </c>
      <c r="B51" s="6"/>
      <c r="C51" s="6"/>
      <c r="D51" s="6"/>
    </row>
    <row r="52" spans="1:4">
      <c r="A52" s="16" t="s">
        <v>48</v>
      </c>
      <c r="B52" s="6">
        <v>79576129.5</v>
      </c>
      <c r="C52" s="6">
        <v>100779325</v>
      </c>
      <c r="D52" s="6">
        <v>550051160</v>
      </c>
    </row>
    <row r="53" spans="1:4">
      <c r="A53" s="19" t="s">
        <v>86</v>
      </c>
      <c r="B53" s="6"/>
      <c r="C53" s="6"/>
      <c r="D53" s="6"/>
    </row>
    <row r="54" spans="1:4">
      <c r="A54" s="15" t="s">
        <v>49</v>
      </c>
      <c r="B54" s="6"/>
      <c r="C54" s="6"/>
      <c r="D54" s="6"/>
    </row>
    <row r="55" spans="1:4">
      <c r="A55" s="16" t="s">
        <v>50</v>
      </c>
      <c r="B55" s="6">
        <v>247215</v>
      </c>
      <c r="C55" s="6">
        <v>313069</v>
      </c>
      <c r="D55" s="6">
        <v>1708004</v>
      </c>
    </row>
    <row r="56" spans="1:4">
      <c r="A56" s="19" t="s">
        <v>86</v>
      </c>
      <c r="B56" s="6"/>
      <c r="C56" s="6"/>
      <c r="D56" s="6"/>
    </row>
    <row r="57" spans="1:4">
      <c r="A57" s="16" t="s">
        <v>51</v>
      </c>
      <c r="B57" s="6">
        <v>418587</v>
      </c>
      <c r="C57" s="6">
        <v>529976</v>
      </c>
      <c r="D57" s="6">
        <v>2875891</v>
      </c>
    </row>
    <row r="58" spans="1:4">
      <c r="A58" s="19" t="s">
        <v>86</v>
      </c>
      <c r="B58" s="6"/>
      <c r="C58" s="6"/>
      <c r="D58" s="6"/>
    </row>
    <row r="59" spans="1:4">
      <c r="A59" s="16" t="s">
        <v>52</v>
      </c>
      <c r="B59" s="6">
        <v>3572398.5</v>
      </c>
      <c r="C59" s="6">
        <v>4524616.5</v>
      </c>
      <c r="D59" s="6">
        <v>24727501.5</v>
      </c>
    </row>
    <row r="60" spans="1:4">
      <c r="A60" s="19" t="s">
        <v>86</v>
      </c>
      <c r="B60" s="6"/>
      <c r="C60" s="6"/>
      <c r="D60" s="6"/>
    </row>
    <row r="61" spans="1:4">
      <c r="A61" s="17" t="s">
        <v>3</v>
      </c>
      <c r="B61" s="6"/>
      <c r="C61" s="6"/>
      <c r="D61" s="6"/>
    </row>
    <row r="62" spans="1:4">
      <c r="A62" s="17" t="s">
        <v>4</v>
      </c>
      <c r="B62" s="6"/>
      <c r="C62" s="6"/>
      <c r="D62" s="6"/>
    </row>
    <row r="63" spans="1:4">
      <c r="A63" s="16" t="s">
        <v>53</v>
      </c>
      <c r="B63" s="6">
        <v>2283570</v>
      </c>
      <c r="C63" s="6">
        <v>2892382</v>
      </c>
      <c r="D63" s="6">
        <v>15820712</v>
      </c>
    </row>
    <row r="64" spans="1:4">
      <c r="A64" s="19" t="s">
        <v>86</v>
      </c>
      <c r="B64" s="6"/>
      <c r="C64" s="6"/>
      <c r="D64" s="6"/>
    </row>
    <row r="65" spans="1:4">
      <c r="A65" s="16" t="s">
        <v>54</v>
      </c>
      <c r="B65" s="6">
        <v>88350</v>
      </c>
      <c r="C65" s="6">
        <v>111910</v>
      </c>
      <c r="D65" s="6">
        <v>612560</v>
      </c>
    </row>
    <row r="66" spans="1:4">
      <c r="A66" s="19" t="s">
        <v>86</v>
      </c>
      <c r="B66" s="6"/>
      <c r="C66" s="6"/>
      <c r="D66" s="6"/>
    </row>
    <row r="67" spans="1:4">
      <c r="A67" s="16" t="s">
        <v>55</v>
      </c>
      <c r="B67" s="6">
        <v>942354</v>
      </c>
      <c r="C67" s="6">
        <v>1193495.5</v>
      </c>
      <c r="D67" s="6">
        <v>6517215.5</v>
      </c>
    </row>
    <row r="68" spans="1:4">
      <c r="A68" s="19" t="s">
        <v>86</v>
      </c>
      <c r="B68" s="6"/>
      <c r="C68" s="6"/>
      <c r="D68" s="6"/>
    </row>
    <row r="69" spans="1:4">
      <c r="A69" s="16" t="s">
        <v>56</v>
      </c>
      <c r="B69" s="6">
        <v>191175</v>
      </c>
      <c r="C69" s="6">
        <v>242155</v>
      </c>
      <c r="D69" s="6">
        <v>1325480</v>
      </c>
    </row>
    <row r="70" spans="1:4">
      <c r="A70" s="19" t="s">
        <v>86</v>
      </c>
      <c r="B70" s="6"/>
      <c r="C70" s="6"/>
      <c r="D70" s="6"/>
    </row>
    <row r="71" spans="1:4">
      <c r="A71" s="16" t="s">
        <v>57</v>
      </c>
      <c r="B71" s="6">
        <v>1285878</v>
      </c>
      <c r="C71" s="6">
        <v>1628361</v>
      </c>
      <c r="D71" s="6">
        <v>8881411</v>
      </c>
    </row>
    <row r="72" spans="1:4">
      <c r="A72" s="19" t="s">
        <v>86</v>
      </c>
      <c r="B72" s="6"/>
      <c r="C72" s="6"/>
      <c r="D72" s="6"/>
    </row>
    <row r="73" spans="1:4">
      <c r="A73" s="16" t="s">
        <v>58</v>
      </c>
      <c r="B73" s="6">
        <v>67200</v>
      </c>
      <c r="C73" s="6">
        <v>85120</v>
      </c>
      <c r="D73" s="6">
        <v>465920</v>
      </c>
    </row>
    <row r="74" spans="1:4">
      <c r="A74" s="19" t="s">
        <v>86</v>
      </c>
      <c r="B74" s="6"/>
      <c r="C74" s="6"/>
      <c r="D74" s="6"/>
    </row>
    <row r="75" spans="1:4">
      <c r="A75" s="16" t="s">
        <v>59</v>
      </c>
      <c r="B75" s="6">
        <v>2321835</v>
      </c>
      <c r="C75" s="6">
        <v>2940497</v>
      </c>
      <c r="D75" s="6">
        <v>16046307</v>
      </c>
    </row>
    <row r="76" spans="1:4">
      <c r="A76" s="19" t="s">
        <v>86</v>
      </c>
      <c r="B76" s="6"/>
      <c r="C76" s="6"/>
      <c r="D76" s="6"/>
    </row>
    <row r="77" spans="1:4">
      <c r="A77" s="16" t="s">
        <v>60</v>
      </c>
      <c r="B77" s="6">
        <v>721692</v>
      </c>
      <c r="C77" s="6">
        <v>913849.5</v>
      </c>
      <c r="D77" s="6">
        <v>4974979.5</v>
      </c>
    </row>
    <row r="78" spans="1:4">
      <c r="A78" s="19" t="s">
        <v>86</v>
      </c>
      <c r="B78" s="6"/>
      <c r="C78" s="6"/>
      <c r="D78" s="6"/>
    </row>
    <row r="79" spans="1:4">
      <c r="A79" s="16" t="s">
        <v>61</v>
      </c>
      <c r="B79" s="6">
        <v>292980</v>
      </c>
      <c r="C79" s="6">
        <v>370898</v>
      </c>
      <c r="D79" s="6">
        <v>2013268</v>
      </c>
    </row>
    <row r="80" spans="1:4">
      <c r="A80" s="19" t="s">
        <v>86</v>
      </c>
      <c r="B80" s="6"/>
      <c r="C80" s="6"/>
      <c r="D80" s="6"/>
    </row>
    <row r="81" spans="1:4">
      <c r="A81" s="16" t="s">
        <v>62</v>
      </c>
      <c r="B81" s="6">
        <v>681886.5</v>
      </c>
      <c r="C81" s="6">
        <v>863289.5</v>
      </c>
      <c r="D81" s="6">
        <v>4631764.5</v>
      </c>
    </row>
    <row r="82" spans="1:4">
      <c r="A82" s="19" t="s">
        <v>86</v>
      </c>
      <c r="B82" s="6"/>
      <c r="C82" s="6"/>
      <c r="D82" s="6"/>
    </row>
    <row r="83" spans="1:4">
      <c r="A83" s="16" t="s">
        <v>63</v>
      </c>
      <c r="B83" s="6">
        <v>726765</v>
      </c>
      <c r="C83" s="6">
        <v>920219</v>
      </c>
      <c r="D83" s="6">
        <v>5008804</v>
      </c>
    </row>
    <row r="84" spans="1:4">
      <c r="A84" s="19" t="s">
        <v>86</v>
      </c>
      <c r="B84" s="6"/>
      <c r="C84" s="6"/>
      <c r="D84" s="6"/>
    </row>
    <row r="85" spans="1:4">
      <c r="A85" s="16" t="s">
        <v>64</v>
      </c>
      <c r="B85" s="6">
        <v>555495</v>
      </c>
      <c r="C85" s="6">
        <v>703627</v>
      </c>
      <c r="D85" s="6">
        <v>3851432</v>
      </c>
    </row>
    <row r="86" spans="1:4">
      <c r="A86" s="19" t="s">
        <v>86</v>
      </c>
      <c r="B86" s="6"/>
      <c r="C86" s="6"/>
      <c r="D86" s="6"/>
    </row>
    <row r="87" spans="1:4">
      <c r="A87" s="16" t="s">
        <v>65</v>
      </c>
      <c r="B87" s="6">
        <v>7319413.5</v>
      </c>
      <c r="C87" s="6">
        <v>9269575.5</v>
      </c>
      <c r="D87" s="6">
        <v>50598445.5</v>
      </c>
    </row>
    <row r="88" spans="1:4">
      <c r="A88" s="19" t="s">
        <v>86</v>
      </c>
      <c r="B88" s="6"/>
      <c r="C88" s="6"/>
      <c r="D88" s="6"/>
    </row>
    <row r="89" spans="1:4">
      <c r="A89" s="16" t="s">
        <v>66</v>
      </c>
      <c r="B89" s="6">
        <v>1675023</v>
      </c>
      <c r="C89" s="6">
        <v>2120694.5</v>
      </c>
      <c r="D89" s="6">
        <v>11486929.5</v>
      </c>
    </row>
    <row r="90" spans="1:4">
      <c r="A90" s="19" t="s">
        <v>86</v>
      </c>
      <c r="B90" s="6"/>
      <c r="C90" s="6"/>
      <c r="D90" s="6"/>
    </row>
    <row r="91" spans="1:4">
      <c r="A91" s="16" t="s">
        <v>67</v>
      </c>
      <c r="B91" s="6">
        <v>696517.5</v>
      </c>
      <c r="C91" s="6">
        <v>882056</v>
      </c>
      <c r="D91" s="6">
        <v>4810246</v>
      </c>
    </row>
    <row r="92" spans="1:4">
      <c r="A92" s="19" t="s">
        <v>86</v>
      </c>
      <c r="B92" s="6"/>
      <c r="C92" s="6"/>
      <c r="D92" s="6"/>
    </row>
    <row r="93" spans="1:4">
      <c r="A93" s="16" t="s">
        <v>68</v>
      </c>
      <c r="B93" s="6">
        <v>455559</v>
      </c>
      <c r="C93" s="6">
        <v>576958.5</v>
      </c>
      <c r="D93" s="6">
        <v>3148803.5</v>
      </c>
    </row>
    <row r="94" spans="1:4">
      <c r="A94" s="19" t="s">
        <v>86</v>
      </c>
      <c r="B94" s="6"/>
      <c r="C94" s="6"/>
      <c r="D94" s="6"/>
    </row>
    <row r="95" spans="1:4">
      <c r="A95" s="16" t="s">
        <v>69</v>
      </c>
      <c r="B95" s="6">
        <v>2264820</v>
      </c>
      <c r="C95" s="6">
        <v>2868212</v>
      </c>
      <c r="D95" s="6">
        <v>15654592</v>
      </c>
    </row>
    <row r="96" spans="1:4">
      <c r="A96" s="19" t="s">
        <v>86</v>
      </c>
      <c r="B96" s="6"/>
      <c r="C96" s="6"/>
      <c r="D96" s="6"/>
    </row>
    <row r="97" spans="1:4">
      <c r="A97" s="16" t="s">
        <v>70</v>
      </c>
      <c r="B97" s="6">
        <v>26808714</v>
      </c>
      <c r="C97" s="6">
        <v>33950961.5</v>
      </c>
      <c r="D97" s="6">
        <v>185160266.5</v>
      </c>
    </row>
    <row r="98" spans="1:4">
      <c r="A98" s="19" t="s">
        <v>86</v>
      </c>
      <c r="B98" s="6"/>
      <c r="C98" s="6"/>
      <c r="D98" s="6"/>
    </row>
    <row r="99" spans="1:4">
      <c r="A99" s="19"/>
      <c r="B99" s="6"/>
      <c r="C99" s="6"/>
      <c r="D99" s="6"/>
    </row>
    <row r="100" spans="1:4">
      <c r="A100" s="18" t="s">
        <v>71</v>
      </c>
      <c r="B100" s="6"/>
      <c r="C100" s="6"/>
      <c r="D100" s="6"/>
    </row>
    <row r="101" spans="1:4">
      <c r="A101" s="16" t="s">
        <v>72</v>
      </c>
      <c r="B101" s="6">
        <v>106770028.5</v>
      </c>
      <c r="C101" s="6">
        <v>135217767.5</v>
      </c>
      <c r="D101" s="6">
        <v>737845922.5</v>
      </c>
    </row>
    <row r="102" spans="1:4">
      <c r="A102" s="19" t="s">
        <v>86</v>
      </c>
      <c r="B102" s="6"/>
      <c r="C102" s="6"/>
      <c r="D102" s="6"/>
    </row>
    <row r="103" spans="1:4">
      <c r="A103" s="17" t="s">
        <v>3</v>
      </c>
      <c r="B103" s="6"/>
      <c r="C103" s="6"/>
      <c r="D103" s="6"/>
    </row>
    <row r="104" spans="1:4">
      <c r="A104" s="17" t="s">
        <v>4</v>
      </c>
      <c r="B104" s="6"/>
      <c r="C104" s="6"/>
      <c r="D104" s="6"/>
    </row>
    <row r="105" spans="1:4">
      <c r="A105" s="18" t="s">
        <v>73</v>
      </c>
      <c r="B105" s="6"/>
      <c r="C105" s="6"/>
      <c r="D105" s="6"/>
    </row>
    <row r="106" spans="1:4">
      <c r="A106" s="16" t="s">
        <v>74</v>
      </c>
      <c r="B106" s="6">
        <v>488760</v>
      </c>
      <c r="C106" s="6">
        <v>618676</v>
      </c>
      <c r="D106" s="6">
        <v>3352616</v>
      </c>
    </row>
    <row r="107" spans="1:4">
      <c r="A107" s="19" t="s">
        <v>86</v>
      </c>
      <c r="B107" s="6"/>
      <c r="C107" s="6"/>
      <c r="D107" s="6"/>
    </row>
    <row r="108" spans="1:4">
      <c r="A108" s="16" t="s">
        <v>75</v>
      </c>
      <c r="B108" s="6">
        <v>13368475.5</v>
      </c>
      <c r="C108" s="6">
        <v>16917848</v>
      </c>
      <c r="D108" s="6">
        <v>91272193</v>
      </c>
    </row>
    <row r="109" spans="1:4">
      <c r="A109" s="19" t="s">
        <v>86</v>
      </c>
      <c r="B109" s="6"/>
      <c r="C109" s="6"/>
      <c r="D109" s="6"/>
    </row>
    <row r="110" spans="1:4">
      <c r="A110" s="16" t="s">
        <v>76</v>
      </c>
      <c r="B110" s="6">
        <v>120242079</v>
      </c>
      <c r="C110" s="6">
        <v>152266810.5</v>
      </c>
      <c r="D110" s="6">
        <v>829836235.5</v>
      </c>
    </row>
    <row r="111" spans="1:4">
      <c r="A111" s="19" t="s">
        <v>86</v>
      </c>
      <c r="B111" s="6"/>
      <c r="C111" s="6"/>
      <c r="D111" s="6"/>
    </row>
    <row r="112" spans="1:4">
      <c r="B112" s="6"/>
      <c r="C112" s="6"/>
      <c r="D112"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workbookViewId="0">
      <selection sqref="A1:D1"/>
    </sheetView>
  </sheetViews>
  <sheetFormatPr defaultRowHeight="14.4"/>
  <cols>
    <col min="1" max="1" width="20.109375" customWidth="1"/>
    <col min="2" max="4" width="14.6640625" bestFit="1" customWidth="1"/>
  </cols>
  <sheetData>
    <row r="1" spans="1:4" ht="36.6" customHeight="1">
      <c r="A1" s="35" t="s">
        <v>88</v>
      </c>
      <c r="B1" s="35"/>
      <c r="C1" s="35"/>
      <c r="D1" s="35"/>
    </row>
    <row r="2" spans="1:4" ht="31.8" customHeight="1">
      <c r="B2" s="34" t="s">
        <v>83</v>
      </c>
      <c r="C2" s="34"/>
      <c r="D2" s="34"/>
    </row>
    <row r="3" spans="1:4">
      <c r="B3" s="6" t="s">
        <v>84</v>
      </c>
      <c r="C3" s="6"/>
      <c r="D3" s="6"/>
    </row>
    <row r="4" spans="1:4" ht="28.8">
      <c r="A4" s="14" t="s">
        <v>23</v>
      </c>
      <c r="B4" s="11" t="s">
        <v>2</v>
      </c>
      <c r="C4" s="11" t="s">
        <v>3</v>
      </c>
      <c r="D4" s="11" t="s">
        <v>85</v>
      </c>
    </row>
    <row r="5" spans="1:4">
      <c r="A5" s="15" t="s">
        <v>24</v>
      </c>
      <c r="B5" s="6"/>
      <c r="C5" s="6"/>
      <c r="D5" s="6"/>
    </row>
    <row r="6" spans="1:4">
      <c r="A6" s="16" t="s">
        <v>25</v>
      </c>
      <c r="B6" s="6">
        <v>1539657.3608247424</v>
      </c>
      <c r="C6" s="6">
        <v>1949944.5721649486</v>
      </c>
      <c r="D6" s="6">
        <v>10647139.31443299</v>
      </c>
    </row>
    <row r="7" spans="1:4">
      <c r="A7" s="19" t="s">
        <v>86</v>
      </c>
      <c r="B7" s="6">
        <v>-21458.639175257646</v>
      </c>
      <c r="C7" s="6">
        <v>-27176.927835051436</v>
      </c>
      <c r="D7" s="6">
        <v>-148392.18556701019</v>
      </c>
    </row>
    <row r="8" spans="1:4">
      <c r="A8" s="16" t="s">
        <v>26</v>
      </c>
      <c r="B8" s="6">
        <v>5876632.7326627849</v>
      </c>
      <c r="C8" s="6">
        <v>7442415.1953414502</v>
      </c>
      <c r="D8" s="6">
        <v>40633077.203458622</v>
      </c>
    </row>
    <row r="9" spans="1:4">
      <c r="A9" s="19" t="s">
        <v>86</v>
      </c>
      <c r="B9" s="6">
        <v>-36520.267337215133</v>
      </c>
      <c r="C9" s="6">
        <v>-46250.804658549838</v>
      </c>
      <c r="D9" s="6">
        <v>-252513.7965413779</v>
      </c>
    </row>
    <row r="10" spans="1:4">
      <c r="A10" s="16" t="s">
        <v>27</v>
      </c>
      <c r="B10" s="6">
        <v>2115903.5606993353</v>
      </c>
      <c r="C10" s="6">
        <v>2679518.3885742426</v>
      </c>
      <c r="D10" s="6">
        <v>14616418.226052696</v>
      </c>
    </row>
    <row r="11" spans="1:4">
      <c r="A11" s="19" t="s">
        <v>86</v>
      </c>
      <c r="B11" s="6">
        <v>-13106.439300664701</v>
      </c>
      <c r="C11" s="6">
        <v>-16597.611425757408</v>
      </c>
      <c r="D11" s="6">
        <v>-90537.773947304115</v>
      </c>
    </row>
    <row r="12" spans="1:4">
      <c r="A12" s="16" t="s">
        <v>28</v>
      </c>
      <c r="B12" s="6">
        <v>1121761.3457943925</v>
      </c>
      <c r="C12" s="6">
        <v>1420725.4299065419</v>
      </c>
      <c r="D12" s="6">
        <v>7763681.2242990658</v>
      </c>
    </row>
    <row r="13" spans="1:4">
      <c r="A13" s="19" t="s">
        <v>86</v>
      </c>
      <c r="B13" s="6">
        <v>-10582.654205607483</v>
      </c>
      <c r="C13" s="6">
        <v>-13403.070093458053</v>
      </c>
      <c r="D13" s="6">
        <v>-73242.275700934231</v>
      </c>
    </row>
    <row r="14" spans="1:4">
      <c r="A14" s="16" t="s">
        <v>29</v>
      </c>
      <c r="B14" s="6">
        <v>2378108.4762833011</v>
      </c>
      <c r="C14" s="6">
        <v>3011695.1128438381</v>
      </c>
      <c r="D14" s="6">
        <v>16432442.300411522</v>
      </c>
    </row>
    <row r="15" spans="1:4">
      <c r="A15" s="19" t="s">
        <v>86</v>
      </c>
      <c r="B15" s="6">
        <v>-38736.523716698866</v>
      </c>
      <c r="C15" s="6">
        <v>-49056.887156161945</v>
      </c>
      <c r="D15" s="6">
        <v>-267664.69958847761</v>
      </c>
    </row>
    <row r="16" spans="1:4">
      <c r="A16" s="16" t="s">
        <v>30</v>
      </c>
      <c r="B16" s="6">
        <v>1063180.5576923077</v>
      </c>
      <c r="C16" s="6">
        <v>1346425.8476923078</v>
      </c>
      <c r="D16" s="6">
        <v>7342625.963076923</v>
      </c>
    </row>
    <row r="17" spans="1:4">
      <c r="A17" s="19" t="s">
        <v>86</v>
      </c>
      <c r="B17" s="6">
        <v>-86681.942307692254</v>
      </c>
      <c r="C17" s="6">
        <v>-109775.15230769222</v>
      </c>
      <c r="D17" s="6">
        <v>-598650.03692307696</v>
      </c>
    </row>
    <row r="18" spans="1:4">
      <c r="A18" s="16" t="s">
        <v>31</v>
      </c>
      <c r="B18" s="6">
        <v>20776143.496562708</v>
      </c>
      <c r="C18" s="6">
        <v>26313291.674850699</v>
      </c>
      <c r="D18" s="6">
        <v>143679002.36257464</v>
      </c>
    </row>
    <row r="19" spans="1:4">
      <c r="A19" s="19" t="s">
        <v>86</v>
      </c>
      <c r="B19" s="6">
        <v>-398482.00343729183</v>
      </c>
      <c r="C19" s="6">
        <v>-504683.32514930144</v>
      </c>
      <c r="D19" s="6">
        <v>-2755732.6374253631</v>
      </c>
    </row>
    <row r="20" spans="1:4">
      <c r="A20" s="16" t="s">
        <v>32</v>
      </c>
      <c r="B20" s="6">
        <v>4789851.7793729184</v>
      </c>
      <c r="C20" s="6">
        <v>6065899.1422993001</v>
      </c>
      <c r="D20" s="6">
        <v>33087777.468933042</v>
      </c>
    </row>
    <row r="21" spans="1:4">
      <c r="A21" s="19" t="s">
        <v>86</v>
      </c>
      <c r="B21" s="6">
        <v>-117801.72062708158</v>
      </c>
      <c r="C21" s="6">
        <v>-149184.85770069994</v>
      </c>
      <c r="D21" s="6">
        <v>-813761.53106695786</v>
      </c>
    </row>
    <row r="22" spans="1:4">
      <c r="A22" s="16" t="s">
        <v>33</v>
      </c>
      <c r="B22" s="6">
        <v>1172401.7587583149</v>
      </c>
      <c r="C22" s="6">
        <v>1484960.6374722838</v>
      </c>
      <c r="D22" s="6">
        <v>8118569.0853658533</v>
      </c>
    </row>
    <row r="23" spans="1:4">
      <c r="A23" s="19" t="s">
        <v>86</v>
      </c>
      <c r="B23" s="6">
        <v>-7324.2412416851148</v>
      </c>
      <c r="C23" s="6">
        <v>-9276.8625277162064</v>
      </c>
      <c r="D23" s="6">
        <v>-50718.414634146728</v>
      </c>
    </row>
    <row r="24" spans="1:4">
      <c r="A24" s="16" t="s">
        <v>34</v>
      </c>
      <c r="B24" s="6">
        <v>1901332.0436170213</v>
      </c>
      <c r="C24" s="6">
        <v>2408134.8344414895</v>
      </c>
      <c r="D24" s="6">
        <v>13160683.664228724</v>
      </c>
    </row>
    <row r="25" spans="1:4">
      <c r="A25" s="19" t="s">
        <v>86</v>
      </c>
      <c r="B25" s="6">
        <v>-26143.956382978708</v>
      </c>
      <c r="C25" s="6">
        <v>-33112.66555851046</v>
      </c>
      <c r="D25" s="6">
        <v>-180963.83577127568</v>
      </c>
    </row>
    <row r="26" spans="1:4">
      <c r="A26" s="16" t="s">
        <v>35</v>
      </c>
      <c r="B26" s="6">
        <v>435215.03082614054</v>
      </c>
      <c r="C26" s="6">
        <v>551203.49445129465</v>
      </c>
      <c r="D26" s="6">
        <v>3011567.3785450058</v>
      </c>
    </row>
    <row r="27" spans="1:4">
      <c r="A27" s="19" t="s">
        <v>86</v>
      </c>
      <c r="B27" s="6">
        <v>-7089.9691738594556</v>
      </c>
      <c r="C27" s="6">
        <v>-8979.5055487053469</v>
      </c>
      <c r="D27" s="6">
        <v>-49060.621454994194</v>
      </c>
    </row>
    <row r="28" spans="1:4">
      <c r="A28" s="16" t="s">
        <v>36</v>
      </c>
      <c r="B28" s="6">
        <v>11265791.591257451</v>
      </c>
      <c r="C28" s="6">
        <v>14264999.981076734</v>
      </c>
      <c r="D28" s="6">
        <v>77661578.715110227</v>
      </c>
    </row>
    <row r="29" spans="1:4">
      <c r="A29" s="19" t="s">
        <v>86</v>
      </c>
      <c r="B29" s="6">
        <v>-147949.9087425489</v>
      </c>
      <c r="C29" s="6">
        <v>-187337.51892326586</v>
      </c>
      <c r="D29" s="6">
        <v>-1019903.7848897725</v>
      </c>
    </row>
    <row r="30" spans="1:4">
      <c r="A30" s="16" t="s">
        <v>37</v>
      </c>
      <c r="B30" s="6">
        <v>1357258.2140026421</v>
      </c>
      <c r="C30" s="6">
        <v>1718914.6948480846</v>
      </c>
      <c r="D30" s="6">
        <v>9381019.054161163</v>
      </c>
    </row>
    <row r="31" spans="1:4">
      <c r="A31" s="19" t="s">
        <v>86</v>
      </c>
      <c r="B31" s="6">
        <v>-64482.285997357918</v>
      </c>
      <c r="C31" s="6">
        <v>-81664.305151915411</v>
      </c>
      <c r="D31" s="6">
        <v>-445684.94583883695</v>
      </c>
    </row>
    <row r="32" spans="1:4">
      <c r="A32" s="16" t="s">
        <v>38</v>
      </c>
      <c r="B32" s="6">
        <v>3605534.3965517241</v>
      </c>
      <c r="C32" s="6">
        <v>4566403.2183908047</v>
      </c>
      <c r="D32" s="6">
        <v>24936584.827586208</v>
      </c>
    </row>
    <row r="33" spans="1:4">
      <c r="A33" s="19" t="s">
        <v>86</v>
      </c>
      <c r="B33" s="6">
        <v>-84836.103448275942</v>
      </c>
      <c r="C33" s="6">
        <v>-107444.78160919528</v>
      </c>
      <c r="D33" s="6">
        <v>-586743.17241379246</v>
      </c>
    </row>
    <row r="34" spans="1:4">
      <c r="A34" s="16" t="s">
        <v>39</v>
      </c>
      <c r="B34" s="6">
        <v>178358.05714285714</v>
      </c>
      <c r="C34" s="6">
        <v>225920.20571428569</v>
      </c>
      <c r="D34" s="6">
        <v>1236615.8628571429</v>
      </c>
    </row>
    <row r="35" spans="1:4">
      <c r="A35" s="19" t="s">
        <v>86</v>
      </c>
      <c r="B35" s="6">
        <v>-2061.942857142858</v>
      </c>
      <c r="C35" s="6">
        <v>-2611.7942857143062</v>
      </c>
      <c r="D35" s="6">
        <v>-14296.137142857071</v>
      </c>
    </row>
    <row r="36" spans="1:4">
      <c r="A36" s="16" t="s">
        <v>40</v>
      </c>
      <c r="B36" s="6">
        <v>10750353.768999321</v>
      </c>
      <c r="C36" s="6">
        <v>13616381.155003397</v>
      </c>
      <c r="D36" s="6">
        <v>74459734.190041736</v>
      </c>
    </row>
    <row r="37" spans="1:4">
      <c r="A37" s="19" t="s">
        <v>86</v>
      </c>
      <c r="B37" s="6">
        <v>-121347.73100067861</v>
      </c>
      <c r="C37" s="6">
        <v>-153698.84499660321</v>
      </c>
      <c r="D37" s="6">
        <v>-840485.80995826423</v>
      </c>
    </row>
    <row r="38" spans="1:4">
      <c r="A38" s="16" t="s">
        <v>41</v>
      </c>
      <c r="B38" s="6">
        <v>4020435.3426647303</v>
      </c>
      <c r="C38" s="6">
        <v>5091378.9911527801</v>
      </c>
      <c r="D38" s="6">
        <v>27766294.612438928</v>
      </c>
    </row>
    <row r="39" spans="1:4">
      <c r="A39" s="19" t="s">
        <v>86</v>
      </c>
      <c r="B39" s="6">
        <v>-66377.657335269731</v>
      </c>
      <c r="C39" s="6">
        <v>-84059.008847219869</v>
      </c>
      <c r="D39" s="6">
        <v>-458423.38756107166</v>
      </c>
    </row>
    <row r="40" spans="1:4">
      <c r="A40" s="16" t="s">
        <v>42</v>
      </c>
      <c r="B40" s="6">
        <v>176392.27941176473</v>
      </c>
      <c r="C40" s="6">
        <v>223361.25</v>
      </c>
      <c r="D40" s="6">
        <v>1217055</v>
      </c>
    </row>
    <row r="41" spans="1:4">
      <c r="A41" s="19" t="s">
        <v>86</v>
      </c>
      <c r="B41" s="6">
        <v>-2632.7205882352719</v>
      </c>
      <c r="C41" s="6">
        <v>-3333.75</v>
      </c>
      <c r="D41" s="6">
        <v>-18165</v>
      </c>
    </row>
    <row r="42" spans="1:4">
      <c r="A42" s="16" t="s">
        <v>43</v>
      </c>
      <c r="B42" s="6">
        <v>3725336.6080998783</v>
      </c>
      <c r="C42" s="6">
        <v>4717826.8494214369</v>
      </c>
      <c r="D42" s="6">
        <v>25731075.707521316</v>
      </c>
    </row>
    <row r="43" spans="1:4">
      <c r="A43" s="19" t="s">
        <v>86</v>
      </c>
      <c r="B43" s="6">
        <v>-72864.3919001217</v>
      </c>
      <c r="C43" s="6">
        <v>-92276.650578563102</v>
      </c>
      <c r="D43" s="6">
        <v>-503277.79247868434</v>
      </c>
    </row>
    <row r="44" spans="1:4">
      <c r="A44" s="16" t="s">
        <v>44</v>
      </c>
      <c r="B44" s="6" t="e">
        <v>#N/A</v>
      </c>
      <c r="C44" s="6" t="e">
        <v>#N/A</v>
      </c>
      <c r="D44" s="6" t="e">
        <v>#N/A</v>
      </c>
    </row>
    <row r="45" spans="1:4">
      <c r="A45" s="19" t="s">
        <v>86</v>
      </c>
      <c r="B45" s="6" t="e">
        <v>#N/A</v>
      </c>
      <c r="C45" s="6" t="e">
        <v>#N/A</v>
      </c>
      <c r="D45" s="6" t="e">
        <v>#N/A</v>
      </c>
    </row>
    <row r="46" spans="1:4">
      <c r="A46" s="16" t="s">
        <v>45</v>
      </c>
      <c r="B46" s="6">
        <v>67189354.484119073</v>
      </c>
      <c r="C46" s="6">
        <v>85092029.147932425</v>
      </c>
      <c r="D46" s="6">
        <v>464398666.81486726</v>
      </c>
    </row>
    <row r="47" spans="1:4">
      <c r="A47" s="19" t="s">
        <v>86</v>
      </c>
      <c r="B47" s="6">
        <v>-1230792.0158809274</v>
      </c>
      <c r="C47" s="6">
        <v>-1558737.8520675749</v>
      </c>
      <c r="D47" s="6">
        <v>-8506975.1851327419</v>
      </c>
    </row>
    <row r="48" spans="1:4">
      <c r="A48" s="16" t="s">
        <v>46</v>
      </c>
      <c r="B48" s="6">
        <v>2908733.054107496</v>
      </c>
      <c r="C48" s="6">
        <v>3684001.6221463238</v>
      </c>
      <c r="D48" s="6">
        <v>20131255.973215889</v>
      </c>
    </row>
    <row r="49" spans="1:4">
      <c r="A49" s="19" t="s">
        <v>86</v>
      </c>
      <c r="B49" s="6">
        <v>-17886.945892503951</v>
      </c>
      <c r="C49" s="6">
        <v>-22654.377853676211</v>
      </c>
      <c r="D49" s="6">
        <v>-123795.02678411081</v>
      </c>
    </row>
    <row r="50" spans="1:4">
      <c r="A50" s="16" t="s">
        <v>47</v>
      </c>
      <c r="B50" s="6">
        <v>9519687.4671755731</v>
      </c>
      <c r="C50" s="6">
        <v>12056174.466902945</v>
      </c>
      <c r="D50" s="6">
        <v>65821725.494165756</v>
      </c>
    </row>
    <row r="51" spans="1:4">
      <c r="A51" s="19" t="s">
        <v>86</v>
      </c>
      <c r="B51" s="6">
        <v>-61646.532824426889</v>
      </c>
      <c r="C51" s="6">
        <v>-78072.033097054809</v>
      </c>
      <c r="D51" s="6">
        <v>-426241.00583424419</v>
      </c>
    </row>
    <row r="52" spans="1:4">
      <c r="A52" s="16" t="s">
        <v>48</v>
      </c>
      <c r="B52" s="6">
        <v>78271871.395935431</v>
      </c>
      <c r="C52" s="6">
        <v>99127545.098422766</v>
      </c>
      <c r="D52" s="6">
        <v>541035784.56533384</v>
      </c>
    </row>
    <row r="53" spans="1:4">
      <c r="A53" s="19" t="s">
        <v>86</v>
      </c>
      <c r="B53" s="6">
        <v>-1304258.1040645689</v>
      </c>
      <c r="C53" s="6">
        <v>-1651779.9015772343</v>
      </c>
      <c r="D53" s="6">
        <v>-9015375.4346661568</v>
      </c>
    </row>
    <row r="54" spans="1:4">
      <c r="A54" s="15" t="s">
        <v>49</v>
      </c>
      <c r="B54" s="6"/>
      <c r="C54" s="6"/>
      <c r="D54" s="6"/>
    </row>
    <row r="55" spans="1:4">
      <c r="A55" s="16" t="s">
        <v>50</v>
      </c>
      <c r="B55" s="6">
        <v>247215</v>
      </c>
      <c r="C55" s="6">
        <v>313069</v>
      </c>
      <c r="D55" s="6">
        <v>1708004</v>
      </c>
    </row>
    <row r="56" spans="1:4">
      <c r="A56" s="19" t="s">
        <v>86</v>
      </c>
      <c r="B56" s="6">
        <v>0</v>
      </c>
      <c r="C56" s="6">
        <v>0</v>
      </c>
      <c r="D56" s="6">
        <v>0</v>
      </c>
    </row>
    <row r="57" spans="1:4">
      <c r="A57" s="16" t="s">
        <v>51</v>
      </c>
      <c r="B57" s="6">
        <v>416389.69291338581</v>
      </c>
      <c r="C57" s="6">
        <v>527193.97375328082</v>
      </c>
      <c r="D57" s="6">
        <v>2860794.4593175855</v>
      </c>
    </row>
    <row r="58" spans="1:4">
      <c r="A58" s="19" t="s">
        <v>86</v>
      </c>
      <c r="B58" s="6">
        <v>-2197.3070866141934</v>
      </c>
      <c r="C58" s="6">
        <v>-2782.0262467191787</v>
      </c>
      <c r="D58" s="6">
        <v>-15096.540682414547</v>
      </c>
    </row>
    <row r="59" spans="1:4">
      <c r="A59" s="16" t="s">
        <v>52</v>
      </c>
      <c r="B59" s="6">
        <v>3561607.3853647485</v>
      </c>
      <c r="C59" s="6">
        <v>4510949.0283189844</v>
      </c>
      <c r="D59" s="6">
        <v>24652807.340507474</v>
      </c>
    </row>
    <row r="60" spans="1:4">
      <c r="A60" s="19" t="s">
        <v>86</v>
      </c>
      <c r="B60" s="6">
        <v>-10791.114635251462</v>
      </c>
      <c r="C60" s="6">
        <v>-13667.471681015566</v>
      </c>
      <c r="D60" s="6">
        <v>-74694.159492526203</v>
      </c>
    </row>
    <row r="61" spans="1:4">
      <c r="A61" s="16" t="s">
        <v>53</v>
      </c>
      <c r="B61" s="6">
        <v>2273002.8088847757</v>
      </c>
      <c r="C61" s="6">
        <v>2878997.5391022675</v>
      </c>
      <c r="D61" s="6">
        <v>15747501.856547894</v>
      </c>
    </row>
    <row r="62" spans="1:4">
      <c r="A62" s="19" t="s">
        <v>86</v>
      </c>
      <c r="B62" s="6">
        <v>-10567.191115224268</v>
      </c>
      <c r="C62" s="6">
        <v>-13384.460897732526</v>
      </c>
      <c r="D62" s="6">
        <v>-73210.143452106044</v>
      </c>
    </row>
    <row r="63" spans="1:4">
      <c r="A63" s="16" t="s">
        <v>54</v>
      </c>
      <c r="B63" s="6">
        <v>87824.107142857145</v>
      </c>
      <c r="C63" s="6">
        <v>111243.86904761905</v>
      </c>
      <c r="D63" s="6">
        <v>608913.80952380958</v>
      </c>
    </row>
    <row r="64" spans="1:4">
      <c r="A64" s="19" t="s">
        <v>86</v>
      </c>
      <c r="B64" s="6">
        <v>-525.89285714285506</v>
      </c>
      <c r="C64" s="6">
        <v>-666.13095238094684</v>
      </c>
      <c r="D64" s="6">
        <v>-3646.1904761904152</v>
      </c>
    </row>
    <row r="65" spans="1:4">
      <c r="A65" s="16" t="s">
        <v>55</v>
      </c>
      <c r="B65" s="6">
        <v>939745.04651162785</v>
      </c>
      <c r="C65" s="6">
        <v>1190191.2488925802</v>
      </c>
      <c r="D65" s="6">
        <v>6499172.2677187156</v>
      </c>
    </row>
    <row r="66" spans="1:4">
      <c r="A66" s="19" t="s">
        <v>86</v>
      </c>
      <c r="B66" s="6">
        <v>-2608.9534883721499</v>
      </c>
      <c r="C66" s="6">
        <v>-3304.251107419841</v>
      </c>
      <c r="D66" s="6">
        <v>-18043.232281284407</v>
      </c>
    </row>
    <row r="67" spans="1:4">
      <c r="A67" s="16" t="s">
        <v>56</v>
      </c>
      <c r="B67" s="6">
        <v>190640.99162011172</v>
      </c>
      <c r="C67" s="6">
        <v>241478.58938547486</v>
      </c>
      <c r="D67" s="6">
        <v>1321777.5418994413</v>
      </c>
    </row>
    <row r="68" spans="1:4">
      <c r="A68" s="19" t="s">
        <v>86</v>
      </c>
      <c r="B68" s="6">
        <v>-534.00837988828425</v>
      </c>
      <c r="C68" s="6">
        <v>-676.41061452514259</v>
      </c>
      <c r="D68" s="6">
        <v>-3702.4581005587243</v>
      </c>
    </row>
    <row r="69" spans="1:4">
      <c r="A69" s="16" t="s">
        <v>57</v>
      </c>
      <c r="B69" s="6">
        <v>1282184.4645055395</v>
      </c>
      <c r="C69" s="6">
        <v>1623683.7217890848</v>
      </c>
      <c r="D69" s="6">
        <v>8855900.1764464509</v>
      </c>
    </row>
    <row r="70" spans="1:4">
      <c r="A70" s="19" t="s">
        <v>86</v>
      </c>
      <c r="B70" s="6">
        <v>-3693.5354944604915</v>
      </c>
      <c r="C70" s="6">
        <v>-4677.2782109151594</v>
      </c>
      <c r="D70" s="6">
        <v>-25510.823553549126</v>
      </c>
    </row>
    <row r="71" spans="1:4">
      <c r="A71" s="16" t="s">
        <v>58</v>
      </c>
      <c r="B71" s="6">
        <v>67200</v>
      </c>
      <c r="C71" s="6">
        <v>85120</v>
      </c>
      <c r="D71" s="6">
        <v>465920</v>
      </c>
    </row>
    <row r="72" spans="1:4">
      <c r="A72" s="19" t="s">
        <v>86</v>
      </c>
      <c r="B72" s="6">
        <v>0</v>
      </c>
      <c r="C72" s="6">
        <v>0</v>
      </c>
      <c r="D72" s="6">
        <v>0</v>
      </c>
    </row>
    <row r="73" spans="1:4">
      <c r="A73" s="16" t="s">
        <v>59</v>
      </c>
      <c r="B73" s="6">
        <v>2316135.3380941753</v>
      </c>
      <c r="C73" s="6">
        <v>2933278.6409283644</v>
      </c>
      <c r="D73" s="6">
        <v>16006916.378040615</v>
      </c>
    </row>
    <row r="74" spans="1:4">
      <c r="A74" s="19" t="s">
        <v>86</v>
      </c>
      <c r="B74" s="6">
        <v>-5699.6619058246724</v>
      </c>
      <c r="C74" s="6">
        <v>-7218.3590716356412</v>
      </c>
      <c r="D74" s="6">
        <v>-39390.621959384531</v>
      </c>
    </row>
    <row r="75" spans="1:4">
      <c r="A75" s="16" t="s">
        <v>60</v>
      </c>
      <c r="B75" s="6">
        <v>718049.7188175919</v>
      </c>
      <c r="C75" s="6">
        <v>909237.42609949526</v>
      </c>
      <c r="D75" s="6">
        <v>4949871.4563806774</v>
      </c>
    </row>
    <row r="76" spans="1:4">
      <c r="A76" s="19" t="s">
        <v>86</v>
      </c>
      <c r="B76" s="6">
        <v>-3642.2811824081</v>
      </c>
      <c r="C76" s="6">
        <v>-4612.0739005047362</v>
      </c>
      <c r="D76" s="6">
        <v>-25108.043619322591</v>
      </c>
    </row>
    <row r="77" spans="1:4">
      <c r="A77" s="16" t="s">
        <v>61</v>
      </c>
      <c r="B77" s="6">
        <v>291418.82770870335</v>
      </c>
      <c r="C77" s="6">
        <v>368921.63410301955</v>
      </c>
      <c r="D77" s="6">
        <v>2002540.106571936</v>
      </c>
    </row>
    <row r="78" spans="1:4">
      <c r="A78" s="19" t="s">
        <v>86</v>
      </c>
      <c r="B78" s="6">
        <v>-1561.1722912966507</v>
      </c>
      <c r="C78" s="6">
        <v>-1976.3658969804528</v>
      </c>
      <c r="D78" s="6">
        <v>-10727.893428063951</v>
      </c>
    </row>
    <row r="79" spans="1:4">
      <c r="A79" s="16" t="s">
        <v>62</v>
      </c>
      <c r="B79" s="6">
        <v>679438.07450628374</v>
      </c>
      <c r="C79" s="6">
        <v>860189.71723518858</v>
      </c>
      <c r="D79" s="6">
        <v>4615133.3886894081</v>
      </c>
    </row>
    <row r="80" spans="1:4">
      <c r="A80" s="19" t="s">
        <v>86</v>
      </c>
      <c r="B80" s="6">
        <v>-2448.4254937162623</v>
      </c>
      <c r="C80" s="6">
        <v>-3099.782764811418</v>
      </c>
      <c r="D80" s="6">
        <v>-16631.111310591921</v>
      </c>
    </row>
    <row r="81" spans="1:4">
      <c r="A81" s="16" t="s">
        <v>63</v>
      </c>
      <c r="B81" s="6">
        <v>722194.15094339626</v>
      </c>
      <c r="C81" s="6">
        <v>914431.45911949687</v>
      </c>
      <c r="D81" s="6">
        <v>4977302.0880503142</v>
      </c>
    </row>
    <row r="82" spans="1:4">
      <c r="A82" s="19" t="s">
        <v>86</v>
      </c>
      <c r="B82" s="6">
        <v>-4570.8490566037362</v>
      </c>
      <c r="C82" s="6">
        <v>-5787.5408805031329</v>
      </c>
      <c r="D82" s="6">
        <v>-31501.911949685775</v>
      </c>
    </row>
    <row r="83" spans="1:4">
      <c r="A83" s="16" t="s">
        <v>64</v>
      </c>
      <c r="B83" s="6">
        <v>550512.9820627803</v>
      </c>
      <c r="C83" s="6">
        <v>697316.44394618832</v>
      </c>
      <c r="D83" s="6">
        <v>3816890.0089686099</v>
      </c>
    </row>
    <row r="84" spans="1:4">
      <c r="A84" s="19" t="s">
        <v>86</v>
      </c>
      <c r="B84" s="6">
        <v>-4982.0179372197017</v>
      </c>
      <c r="C84" s="6">
        <v>-6310.5560538116843</v>
      </c>
      <c r="D84" s="6">
        <v>-34541.991031390149</v>
      </c>
    </row>
    <row r="85" spans="1:4">
      <c r="A85" s="16" t="s">
        <v>65</v>
      </c>
      <c r="B85" s="6">
        <v>7295273.9705283847</v>
      </c>
      <c r="C85" s="6">
        <v>9239004.3086099233</v>
      </c>
      <c r="D85" s="6">
        <v>50431571.109536171</v>
      </c>
    </row>
    <row r="86" spans="1:4">
      <c r="A86" s="19" t="s">
        <v>86</v>
      </c>
      <c r="B86" s="6">
        <v>-24139.529471615329</v>
      </c>
      <c r="C86" s="6">
        <v>-30571.191390076652</v>
      </c>
      <c r="D86" s="6">
        <v>-166874.39046382904</v>
      </c>
    </row>
    <row r="87" spans="1:4">
      <c r="A87" s="16" t="s">
        <v>66</v>
      </c>
      <c r="B87" s="6">
        <v>1669060.1349514562</v>
      </c>
      <c r="C87" s="6">
        <v>2113145.1021035598</v>
      </c>
      <c r="D87" s="6">
        <v>11446037.517961165</v>
      </c>
    </row>
    <row r="88" spans="1:4">
      <c r="A88" s="19" t="s">
        <v>86</v>
      </c>
      <c r="B88" s="6">
        <v>-5962.8650485437829</v>
      </c>
      <c r="C88" s="6">
        <v>-7549.397896440234</v>
      </c>
      <c r="D88" s="6">
        <v>-40891.982038835064</v>
      </c>
    </row>
    <row r="89" spans="1:4">
      <c r="A89" s="16" t="s">
        <v>67</v>
      </c>
      <c r="B89" s="6">
        <v>692821.04624715692</v>
      </c>
      <c r="C89" s="6">
        <v>877374.88400303258</v>
      </c>
      <c r="D89" s="6">
        <v>4784717.780136467</v>
      </c>
    </row>
    <row r="90" spans="1:4">
      <c r="A90" s="19" t="s">
        <v>86</v>
      </c>
      <c r="B90" s="6">
        <v>-3696.453752843081</v>
      </c>
      <c r="C90" s="6">
        <v>-4681.1159969674191</v>
      </c>
      <c r="D90" s="6">
        <v>-25528.219863533042</v>
      </c>
    </row>
    <row r="91" spans="1:4">
      <c r="A91" s="16" t="s">
        <v>68</v>
      </c>
      <c r="B91" s="6">
        <v>452885.53169014084</v>
      </c>
      <c r="C91" s="6">
        <v>573572.59330985916</v>
      </c>
      <c r="D91" s="6">
        <v>3130324.606220657</v>
      </c>
    </row>
    <row r="92" spans="1:4">
      <c r="A92" s="19" t="s">
        <v>86</v>
      </c>
      <c r="B92" s="6">
        <v>-2673.4683098591631</v>
      </c>
      <c r="C92" s="6">
        <v>-3385.9066901408369</v>
      </c>
      <c r="D92" s="6">
        <v>-18478.893779342994</v>
      </c>
    </row>
    <row r="93" spans="1:4">
      <c r="A93" s="16" t="s">
        <v>69</v>
      </c>
      <c r="B93" s="6">
        <v>2262780.9993247804</v>
      </c>
      <c r="C93" s="6">
        <v>2865629.7699752422</v>
      </c>
      <c r="D93" s="6">
        <v>15640498.286743192</v>
      </c>
    </row>
    <row r="94" spans="1:4">
      <c r="A94" s="19" t="s">
        <v>86</v>
      </c>
      <c r="B94" s="6">
        <v>-2039.0006752195768</v>
      </c>
      <c r="C94" s="6">
        <v>-2582.230024757795</v>
      </c>
      <c r="D94" s="6">
        <v>-14093.713256807998</v>
      </c>
    </row>
    <row r="95" spans="1:4">
      <c r="A95" s="16" t="s">
        <v>70</v>
      </c>
      <c r="B95" s="6">
        <v>26716420.244469222</v>
      </c>
      <c r="C95" s="6">
        <v>33834079.289957553</v>
      </c>
      <c r="D95" s="6">
        <v>184522819.42326352</v>
      </c>
    </row>
    <row r="96" spans="1:4">
      <c r="A96" s="19" t="s">
        <v>86</v>
      </c>
      <c r="B96" s="6">
        <v>-92293.755530778319</v>
      </c>
      <c r="C96" s="6">
        <v>-116882.21004244685</v>
      </c>
      <c r="D96" s="6">
        <v>-637447.07673648</v>
      </c>
    </row>
    <row r="97" spans="1:4">
      <c r="A97" s="19"/>
      <c r="B97" s="6"/>
      <c r="C97" s="6"/>
      <c r="D97" s="6"/>
    </row>
    <row r="98" spans="1:4">
      <c r="A98" s="18" t="s">
        <v>71</v>
      </c>
      <c r="B98" s="6"/>
      <c r="C98" s="6"/>
      <c r="D98" s="6"/>
    </row>
    <row r="99" spans="1:4">
      <c r="A99" s="16" t="s">
        <v>72</v>
      </c>
      <c r="B99" s="6">
        <v>105381195.73747149</v>
      </c>
      <c r="C99" s="6">
        <v>133458895.01285851</v>
      </c>
      <c r="D99" s="6">
        <v>728248242.27772605</v>
      </c>
    </row>
    <row r="100" spans="1:4">
      <c r="A100" s="19" t="s">
        <v>86</v>
      </c>
      <c r="B100" s="6">
        <v>-1388832.7625285089</v>
      </c>
      <c r="C100" s="6">
        <v>-1758872.48714149</v>
      </c>
      <c r="D100" s="6">
        <v>-9597680.2222739458</v>
      </c>
    </row>
    <row r="101" spans="1:4">
      <c r="A101" s="18" t="s">
        <v>73</v>
      </c>
      <c r="B101" s="6"/>
      <c r="C101" s="6"/>
      <c r="D101" s="6"/>
    </row>
    <row r="102" spans="1:4">
      <c r="A102" s="16" t="s">
        <v>74</v>
      </c>
      <c r="B102" s="6">
        <v>308973.83259911888</v>
      </c>
      <c r="C102" s="6">
        <v>391101.34801762109</v>
      </c>
      <c r="D102" s="6">
        <v>2119385.0044052862</v>
      </c>
    </row>
    <row r="103" spans="1:4">
      <c r="A103" s="19" t="s">
        <v>86</v>
      </c>
      <c r="B103" s="6">
        <v>-179786.16740088112</v>
      </c>
      <c r="C103" s="6">
        <v>-227574.65198237891</v>
      </c>
      <c r="D103" s="6">
        <v>-1233230.9955947138</v>
      </c>
    </row>
    <row r="104" spans="1:4">
      <c r="A104" s="16" t="s">
        <v>75</v>
      </c>
      <c r="B104" s="6">
        <v>13363861.504400535</v>
      </c>
      <c r="C104" s="6">
        <v>16912008.973985072</v>
      </c>
      <c r="D104" s="6">
        <v>91240691.315544233</v>
      </c>
    </row>
    <row r="105" spans="1:4">
      <c r="A105" s="19" t="s">
        <v>86</v>
      </c>
      <c r="B105" s="6">
        <v>-4613.9955994654447</v>
      </c>
      <c r="C105" s="6">
        <v>-5839.0260149277747</v>
      </c>
      <c r="D105" s="6">
        <v>-31501.684455767274</v>
      </c>
    </row>
    <row r="106" spans="1:4">
      <c r="A106" s="16" t="s">
        <v>76</v>
      </c>
      <c r="B106" s="6">
        <v>118660318.80311261</v>
      </c>
      <c r="C106" s="6">
        <v>150263771.44612688</v>
      </c>
      <c r="D106" s="6">
        <v>818919907.8868624</v>
      </c>
    </row>
    <row r="107" spans="1:4">
      <c r="A107" s="19" t="s">
        <v>86</v>
      </c>
      <c r="B107" s="6">
        <v>-1581760.1968873888</v>
      </c>
      <c r="C107" s="6">
        <v>-2003039.0538731217</v>
      </c>
      <c r="D107" s="6">
        <v>-10916327.613137603</v>
      </c>
    </row>
    <row r="108" spans="1:4">
      <c r="B108" s="6"/>
      <c r="C108" s="6"/>
      <c r="D108" s="6"/>
    </row>
  </sheetData>
  <mergeCells count="2">
    <mergeCell ref="B2:D2"/>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5"/>
  <sheetViews>
    <sheetView topLeftCell="A10" workbookViewId="0">
      <selection activeCell="D31" sqref="D31"/>
    </sheetView>
  </sheetViews>
  <sheetFormatPr defaultColWidth="12" defaultRowHeight="15"/>
  <cols>
    <col min="1" max="1" width="15.77734375" style="20" customWidth="1"/>
    <col min="2" max="16384" width="12" style="20"/>
  </cols>
  <sheetData>
    <row r="1" spans="1:3" ht="15.6">
      <c r="A1" s="22" t="s">
        <v>115</v>
      </c>
    </row>
    <row r="2" spans="1:3" ht="15.6">
      <c r="A2" s="22"/>
    </row>
    <row r="3" spans="1:3" ht="15.6">
      <c r="A3" s="22"/>
    </row>
    <row r="4" spans="1:3" ht="15.6">
      <c r="A4" s="22" t="s">
        <v>114</v>
      </c>
    </row>
    <row r="5" spans="1:3">
      <c r="B5" s="20" t="s">
        <v>113</v>
      </c>
    </row>
    <row r="6" spans="1:3">
      <c r="A6" s="23"/>
      <c r="C6" s="23" t="s">
        <v>112</v>
      </c>
    </row>
    <row r="7" spans="1:3">
      <c r="C7" s="23" t="s">
        <v>111</v>
      </c>
    </row>
    <row r="8" spans="1:3">
      <c r="B8" s="23" t="s">
        <v>110</v>
      </c>
    </row>
    <row r="9" spans="1:3">
      <c r="B9" s="23"/>
    </row>
    <row r="11" spans="1:3" ht="15.6">
      <c r="A11" s="22" t="s">
        <v>109</v>
      </c>
    </row>
    <row r="12" spans="1:3">
      <c r="B12" s="20" t="s">
        <v>108</v>
      </c>
    </row>
    <row r="13" spans="1:3">
      <c r="B13" s="23" t="s">
        <v>107</v>
      </c>
    </row>
    <row r="14" spans="1:3">
      <c r="B14" s="23"/>
      <c r="C14" s="20" t="s">
        <v>106</v>
      </c>
    </row>
    <row r="15" spans="1:3">
      <c r="B15" s="25" t="s">
        <v>105</v>
      </c>
    </row>
    <row r="16" spans="1:3" ht="22.2" customHeight="1">
      <c r="B16" s="23"/>
      <c r="C16" s="20" t="s">
        <v>104</v>
      </c>
    </row>
    <row r="17" spans="1:3">
      <c r="B17" s="24" t="s">
        <v>103</v>
      </c>
    </row>
    <row r="18" spans="1:3">
      <c r="C18" s="23" t="s">
        <v>102</v>
      </c>
    </row>
    <row r="19" spans="1:3">
      <c r="C19" s="23"/>
    </row>
    <row r="21" spans="1:3" ht="15.6">
      <c r="A21" s="22" t="s">
        <v>101</v>
      </c>
    </row>
    <row r="22" spans="1:3">
      <c r="B22" s="20" t="s">
        <v>100</v>
      </c>
    </row>
    <row r="23" spans="1:3">
      <c r="B23" s="20" t="s">
        <v>99</v>
      </c>
    </row>
    <row r="24" spans="1:3">
      <c r="B24" s="20" t="s">
        <v>98</v>
      </c>
    </row>
    <row r="25" spans="1:3">
      <c r="B25" s="20" t="s">
        <v>97</v>
      </c>
    </row>
    <row r="26" spans="1:3">
      <c r="B26" s="20" t="s">
        <v>96</v>
      </c>
    </row>
    <row r="29" spans="1:3" ht="15.6">
      <c r="A29" s="22" t="s">
        <v>95</v>
      </c>
    </row>
    <row r="31" spans="1:3">
      <c r="A31" s="20" t="s">
        <v>94</v>
      </c>
    </row>
    <row r="32" spans="1:3" s="22" customFormat="1" ht="15.6">
      <c r="A32" s="22" t="s">
        <v>93</v>
      </c>
    </row>
    <row r="33" spans="1:5">
      <c r="A33" s="20" t="s">
        <v>45</v>
      </c>
      <c r="B33" s="20" t="s">
        <v>92</v>
      </c>
    </row>
    <row r="34" spans="1:5">
      <c r="A34" s="20" t="s">
        <v>44</v>
      </c>
      <c r="B34" s="20" t="s">
        <v>91</v>
      </c>
    </row>
    <row r="35" spans="1:5">
      <c r="A35" s="20" t="s">
        <v>90</v>
      </c>
      <c r="B35" s="20" t="s">
        <v>89</v>
      </c>
    </row>
    <row r="45" spans="1:5" ht="15.6">
      <c r="E45" s="21"/>
    </row>
  </sheetData>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66"/>
  <sheetViews>
    <sheetView zoomScale="82" zoomScaleNormal="90" workbookViewId="0">
      <pane xSplit="1" ySplit="3" topLeftCell="B52" activePane="bottomRight" state="frozen"/>
      <selection pane="topRight" activeCell="C1" sqref="C1"/>
      <selection pane="bottomLeft" activeCell="A4" sqref="A4"/>
      <selection pane="bottomRight" activeCell="D68" sqref="D68"/>
    </sheetView>
  </sheetViews>
  <sheetFormatPr defaultColWidth="12" defaultRowHeight="15"/>
  <cols>
    <col min="1" max="1" width="15.77734375" style="20" bestFit="1" customWidth="1"/>
    <col min="2" max="6" width="10.77734375" style="20" bestFit="1" customWidth="1"/>
    <col min="7" max="17" width="9.6640625" style="20" bestFit="1" customWidth="1"/>
    <col min="18" max="18" width="10.88671875" style="20" bestFit="1" customWidth="1"/>
    <col min="19" max="19" width="12" style="20" bestFit="1" customWidth="1"/>
    <col min="20" max="20" width="11.109375" style="20" bestFit="1" customWidth="1"/>
    <col min="21" max="21" width="12.21875" style="20" bestFit="1" customWidth="1"/>
    <col min="22" max="16384" width="12" style="20"/>
  </cols>
  <sheetData>
    <row r="1" spans="1:21" ht="15.6">
      <c r="A1" s="37" t="s">
        <v>122</v>
      </c>
      <c r="B1" s="37"/>
      <c r="C1" s="37"/>
      <c r="D1" s="37"/>
      <c r="E1" s="37"/>
      <c r="F1" s="37"/>
      <c r="G1" s="37"/>
    </row>
    <row r="2" spans="1:21">
      <c r="B2" s="36" t="s">
        <v>121</v>
      </c>
      <c r="C2" s="36"/>
      <c r="D2" s="36"/>
      <c r="E2" s="36"/>
      <c r="F2" s="36"/>
      <c r="G2" s="36"/>
      <c r="H2" s="36"/>
      <c r="I2" s="36"/>
      <c r="J2" s="36"/>
      <c r="K2" s="36"/>
      <c r="L2" s="36"/>
      <c r="M2" s="36"/>
      <c r="N2" s="36"/>
      <c r="O2" s="36"/>
      <c r="P2" s="36"/>
      <c r="Q2" s="36"/>
      <c r="R2" s="36"/>
      <c r="S2" s="36"/>
    </row>
    <row r="3" spans="1:21">
      <c r="A3" s="20" t="s">
        <v>120</v>
      </c>
      <c r="B3" s="31" t="s">
        <v>5</v>
      </c>
      <c r="C3" s="31" t="s">
        <v>6</v>
      </c>
      <c r="D3" s="31" t="s">
        <v>7</v>
      </c>
      <c r="E3" s="31" t="s">
        <v>8</v>
      </c>
      <c r="F3" s="31" t="s">
        <v>9</v>
      </c>
      <c r="G3" s="31" t="s">
        <v>10</v>
      </c>
      <c r="H3" s="31" t="s">
        <v>11</v>
      </c>
      <c r="I3" s="31" t="s">
        <v>12</v>
      </c>
      <c r="J3" s="31" t="s">
        <v>13</v>
      </c>
      <c r="K3" s="31" t="s">
        <v>14</v>
      </c>
      <c r="L3" s="31" t="s">
        <v>15</v>
      </c>
      <c r="M3" s="31" t="s">
        <v>16</v>
      </c>
      <c r="N3" s="31" t="s">
        <v>17</v>
      </c>
      <c r="O3" s="31" t="s">
        <v>18</v>
      </c>
      <c r="P3" s="31" t="s">
        <v>19</v>
      </c>
      <c r="Q3" s="31" t="s">
        <v>20</v>
      </c>
      <c r="R3" s="31" t="s">
        <v>21</v>
      </c>
      <c r="S3" s="31" t="s">
        <v>119</v>
      </c>
      <c r="T3" s="31" t="s">
        <v>118</v>
      </c>
    </row>
    <row r="4" spans="1:21" ht="15.6">
      <c r="A4" s="22" t="s">
        <v>24</v>
      </c>
      <c r="B4" s="31"/>
      <c r="C4" s="31"/>
      <c r="D4" s="31"/>
      <c r="E4" s="31"/>
      <c r="F4" s="31"/>
      <c r="G4" s="31"/>
      <c r="H4" s="31"/>
      <c r="I4" s="31"/>
      <c r="J4" s="31"/>
      <c r="K4" s="31"/>
      <c r="L4" s="31"/>
      <c r="M4" s="31"/>
      <c r="N4" s="31"/>
      <c r="O4" s="31"/>
      <c r="P4" s="31"/>
      <c r="Q4" s="31"/>
      <c r="R4" s="31"/>
      <c r="S4" s="31"/>
      <c r="T4" s="31"/>
    </row>
    <row r="5" spans="1:21">
      <c r="A5" s="20" t="s">
        <v>25</v>
      </c>
      <c r="B5" s="30">
        <v>200</v>
      </c>
      <c r="C5" s="30">
        <v>511</v>
      </c>
      <c r="D5" s="30">
        <v>1141</v>
      </c>
      <c r="E5" s="30">
        <v>694</v>
      </c>
      <c r="F5" s="30">
        <v>194</v>
      </c>
      <c r="G5" s="30">
        <v>81</v>
      </c>
      <c r="H5" s="30">
        <v>36</v>
      </c>
      <c r="I5" s="30">
        <v>29</v>
      </c>
      <c r="J5" s="30">
        <v>14</v>
      </c>
      <c r="K5" s="30">
        <v>2</v>
      </c>
      <c r="L5" s="30">
        <v>3</v>
      </c>
      <c r="M5" s="30"/>
      <c r="N5" s="30"/>
      <c r="O5" s="30">
        <v>1</v>
      </c>
      <c r="P5" s="30"/>
      <c r="Q5" s="30"/>
      <c r="R5" s="30">
        <v>4</v>
      </c>
      <c r="S5" s="30">
        <f t="shared" ref="S5:S23" si="0">SUM(B5:R5)</f>
        <v>2910</v>
      </c>
      <c r="T5" s="28">
        <f t="shared" ref="T5:T25" si="1">S5/S$64</f>
        <v>1.3172904557553371E-2</v>
      </c>
      <c r="U5" s="29"/>
    </row>
    <row r="6" spans="1:21">
      <c r="A6" s="20" t="s">
        <v>26</v>
      </c>
      <c r="B6" s="30">
        <v>1511</v>
      </c>
      <c r="C6" s="30">
        <v>1419</v>
      </c>
      <c r="D6" s="30">
        <v>3927</v>
      </c>
      <c r="E6" s="30">
        <v>3417</v>
      </c>
      <c r="F6" s="30">
        <v>745</v>
      </c>
      <c r="G6" s="30">
        <v>182</v>
      </c>
      <c r="H6" s="30">
        <v>70</v>
      </c>
      <c r="I6" s="30">
        <v>26</v>
      </c>
      <c r="J6" s="30">
        <v>12</v>
      </c>
      <c r="K6" s="30">
        <v>1</v>
      </c>
      <c r="L6" s="30">
        <v>4</v>
      </c>
      <c r="M6" s="30"/>
      <c r="N6" s="30">
        <v>2</v>
      </c>
      <c r="O6" s="30"/>
      <c r="P6" s="30"/>
      <c r="Q6" s="30"/>
      <c r="R6" s="30">
        <v>18</v>
      </c>
      <c r="S6" s="30">
        <f t="shared" si="0"/>
        <v>11334</v>
      </c>
      <c r="T6" s="28">
        <f t="shared" si="1"/>
        <v>5.1306426204573853E-2</v>
      </c>
      <c r="U6" s="29"/>
    </row>
    <row r="7" spans="1:21">
      <c r="A7" s="20" t="s">
        <v>27</v>
      </c>
      <c r="B7" s="30">
        <v>456</v>
      </c>
      <c r="C7" s="30">
        <v>527</v>
      </c>
      <c r="D7" s="30">
        <v>1509</v>
      </c>
      <c r="E7" s="30">
        <v>1230</v>
      </c>
      <c r="F7" s="30">
        <v>234</v>
      </c>
      <c r="G7" s="30">
        <v>51</v>
      </c>
      <c r="H7" s="30">
        <v>26</v>
      </c>
      <c r="I7" s="30">
        <v>13</v>
      </c>
      <c r="J7" s="30">
        <v>4</v>
      </c>
      <c r="K7" s="30">
        <v>1</v>
      </c>
      <c r="L7" s="30">
        <v>1</v>
      </c>
      <c r="M7" s="30"/>
      <c r="N7" s="30"/>
      <c r="O7" s="30"/>
      <c r="P7" s="30"/>
      <c r="Q7" s="30"/>
      <c r="R7" s="30">
        <v>9</v>
      </c>
      <c r="S7" s="30">
        <f t="shared" si="0"/>
        <v>4061</v>
      </c>
      <c r="T7" s="28">
        <f t="shared" si="1"/>
        <v>1.8383218353341661E-2</v>
      </c>
      <c r="U7" s="29"/>
    </row>
    <row r="8" spans="1:21">
      <c r="A8" s="20" t="s">
        <v>28</v>
      </c>
      <c r="B8" s="30">
        <v>198</v>
      </c>
      <c r="C8" s="30">
        <v>433</v>
      </c>
      <c r="D8" s="30">
        <v>997</v>
      </c>
      <c r="E8" s="30">
        <v>467</v>
      </c>
      <c r="F8" s="30">
        <v>95</v>
      </c>
      <c r="G8" s="30">
        <v>27</v>
      </c>
      <c r="H8" s="30">
        <v>17</v>
      </c>
      <c r="I8" s="30">
        <v>6</v>
      </c>
      <c r="J8" s="30">
        <v>1</v>
      </c>
      <c r="K8" s="30">
        <v>1</v>
      </c>
      <c r="L8" s="30">
        <v>2</v>
      </c>
      <c r="M8" s="30"/>
      <c r="N8" s="30">
        <v>1</v>
      </c>
      <c r="O8" s="30"/>
      <c r="P8" s="30"/>
      <c r="Q8" s="30"/>
      <c r="R8" s="30">
        <v>2</v>
      </c>
      <c r="S8" s="30">
        <f t="shared" si="0"/>
        <v>2247</v>
      </c>
      <c r="T8" s="28">
        <f t="shared" si="1"/>
        <v>1.01716551686675E-2</v>
      </c>
      <c r="U8" s="29"/>
    </row>
    <row r="9" spans="1:21">
      <c r="A9" s="20" t="s">
        <v>29</v>
      </c>
      <c r="B9" s="30">
        <v>370</v>
      </c>
      <c r="C9" s="30">
        <v>1075</v>
      </c>
      <c r="D9" s="30">
        <v>1562</v>
      </c>
      <c r="E9" s="30">
        <v>1014</v>
      </c>
      <c r="F9" s="30">
        <v>366</v>
      </c>
      <c r="G9" s="30">
        <v>129</v>
      </c>
      <c r="H9" s="30">
        <v>53</v>
      </c>
      <c r="I9" s="30">
        <v>23</v>
      </c>
      <c r="J9" s="30">
        <v>9</v>
      </c>
      <c r="K9" s="30">
        <v>3</v>
      </c>
      <c r="L9" s="30">
        <v>3</v>
      </c>
      <c r="M9" s="30"/>
      <c r="N9" s="30"/>
      <c r="O9" s="30">
        <v>1</v>
      </c>
      <c r="P9" s="30">
        <v>1</v>
      </c>
      <c r="Q9" s="30"/>
      <c r="R9" s="30">
        <v>8</v>
      </c>
      <c r="S9" s="30">
        <f t="shared" si="0"/>
        <v>4617</v>
      </c>
      <c r="T9" s="28">
        <f t="shared" si="1"/>
        <v>2.0900103210386226E-2</v>
      </c>
      <c r="U9" s="29"/>
    </row>
    <row r="10" spans="1:21">
      <c r="A10" s="20" t="s">
        <v>30</v>
      </c>
      <c r="B10" s="30">
        <v>128</v>
      </c>
      <c r="C10" s="30">
        <v>338</v>
      </c>
      <c r="D10" s="30">
        <v>584</v>
      </c>
      <c r="E10" s="30">
        <v>398</v>
      </c>
      <c r="F10" s="30">
        <v>208</v>
      </c>
      <c r="G10" s="30">
        <v>134</v>
      </c>
      <c r="H10" s="30">
        <v>74</v>
      </c>
      <c r="I10" s="30">
        <v>45</v>
      </c>
      <c r="J10" s="30">
        <v>24</v>
      </c>
      <c r="K10" s="30">
        <v>5</v>
      </c>
      <c r="L10" s="30">
        <v>4</v>
      </c>
      <c r="M10" s="30">
        <v>1</v>
      </c>
      <c r="N10" s="30">
        <v>2</v>
      </c>
      <c r="O10" s="30">
        <v>2</v>
      </c>
      <c r="P10" s="30"/>
      <c r="Q10" s="30"/>
      <c r="R10" s="30">
        <v>3</v>
      </c>
      <c r="S10" s="30">
        <f t="shared" si="0"/>
        <v>1950</v>
      </c>
      <c r="T10" s="28">
        <f t="shared" si="1"/>
        <v>8.8272040849584447E-3</v>
      </c>
      <c r="U10" s="29"/>
    </row>
    <row r="11" spans="1:21">
      <c r="A11" s="20" t="s">
        <v>31</v>
      </c>
      <c r="B11" s="30">
        <v>5041</v>
      </c>
      <c r="C11" s="30">
        <v>5017</v>
      </c>
      <c r="D11" s="30">
        <v>9194</v>
      </c>
      <c r="E11" s="30">
        <v>10718</v>
      </c>
      <c r="F11" s="30">
        <v>4359</v>
      </c>
      <c r="G11" s="30">
        <v>1487</v>
      </c>
      <c r="H11" s="30">
        <v>813</v>
      </c>
      <c r="I11" s="30">
        <v>498</v>
      </c>
      <c r="J11" s="30">
        <v>282</v>
      </c>
      <c r="K11" s="30">
        <v>94</v>
      </c>
      <c r="L11" s="30">
        <v>69</v>
      </c>
      <c r="M11" s="30">
        <v>27</v>
      </c>
      <c r="N11" s="30">
        <v>17</v>
      </c>
      <c r="O11" s="30">
        <v>11</v>
      </c>
      <c r="P11" s="30">
        <v>7</v>
      </c>
      <c r="Q11" s="30">
        <v>3</v>
      </c>
      <c r="R11" s="30">
        <v>38</v>
      </c>
      <c r="S11" s="30">
        <f t="shared" si="0"/>
        <v>37675</v>
      </c>
      <c r="T11" s="28">
        <f t="shared" si="1"/>
        <v>0.17054610969272277</v>
      </c>
      <c r="U11" s="29"/>
    </row>
    <row r="12" spans="1:21">
      <c r="A12" s="20" t="s">
        <v>32</v>
      </c>
      <c r="B12" s="30">
        <v>823</v>
      </c>
      <c r="C12" s="30">
        <v>1374</v>
      </c>
      <c r="D12" s="30">
        <v>2839</v>
      </c>
      <c r="E12" s="30">
        <v>2013</v>
      </c>
      <c r="F12" s="30">
        <v>721</v>
      </c>
      <c r="G12" s="30">
        <v>404</v>
      </c>
      <c r="H12" s="30">
        <v>220</v>
      </c>
      <c r="I12" s="30">
        <v>155</v>
      </c>
      <c r="J12" s="30">
        <v>79</v>
      </c>
      <c r="K12" s="30">
        <v>31</v>
      </c>
      <c r="L12" s="30">
        <v>18</v>
      </c>
      <c r="M12" s="30">
        <v>7</v>
      </c>
      <c r="N12" s="30">
        <v>4</v>
      </c>
      <c r="O12" s="30">
        <v>1</v>
      </c>
      <c r="P12" s="30">
        <v>1</v>
      </c>
      <c r="Q12" s="30"/>
      <c r="R12" s="30">
        <v>17</v>
      </c>
      <c r="S12" s="30">
        <f t="shared" si="0"/>
        <v>8707</v>
      </c>
      <c r="T12" s="28">
        <f t="shared" si="1"/>
        <v>3.9414597932170857E-2</v>
      </c>
      <c r="U12" s="29"/>
    </row>
    <row r="13" spans="1:21">
      <c r="A13" s="20" t="s">
        <v>33</v>
      </c>
      <c r="B13" s="30">
        <v>176</v>
      </c>
      <c r="C13" s="30">
        <v>308</v>
      </c>
      <c r="D13" s="30">
        <v>956</v>
      </c>
      <c r="E13" s="30">
        <v>609</v>
      </c>
      <c r="F13" s="30">
        <v>158</v>
      </c>
      <c r="G13" s="30">
        <v>31</v>
      </c>
      <c r="H13" s="30">
        <v>10</v>
      </c>
      <c r="I13" s="30">
        <v>4</v>
      </c>
      <c r="J13" s="30">
        <v>1</v>
      </c>
      <c r="K13" s="30"/>
      <c r="L13" s="30"/>
      <c r="M13" s="30"/>
      <c r="N13" s="30"/>
      <c r="O13" s="30">
        <v>1</v>
      </c>
      <c r="P13" s="30"/>
      <c r="Q13" s="30"/>
      <c r="R13" s="30">
        <v>1</v>
      </c>
      <c r="S13" s="30">
        <f t="shared" si="0"/>
        <v>2255</v>
      </c>
      <c r="T13" s="28">
        <f t="shared" si="1"/>
        <v>1.0207869339272457E-2</v>
      </c>
      <c r="U13" s="29"/>
    </row>
    <row r="14" spans="1:21">
      <c r="A14" s="20" t="s">
        <v>34</v>
      </c>
      <c r="B14" s="30">
        <v>477</v>
      </c>
      <c r="C14" s="30">
        <v>633</v>
      </c>
      <c r="D14" s="30">
        <v>1391</v>
      </c>
      <c r="E14" s="30">
        <v>913</v>
      </c>
      <c r="F14" s="30">
        <v>206</v>
      </c>
      <c r="G14" s="30">
        <v>63</v>
      </c>
      <c r="H14" s="30">
        <v>36</v>
      </c>
      <c r="I14" s="30">
        <v>18</v>
      </c>
      <c r="J14" s="30">
        <v>10</v>
      </c>
      <c r="K14" s="30">
        <v>3</v>
      </c>
      <c r="L14" s="30">
        <v>6</v>
      </c>
      <c r="M14" s="30"/>
      <c r="N14" s="30"/>
      <c r="O14" s="30">
        <v>1</v>
      </c>
      <c r="P14" s="30"/>
      <c r="Q14" s="30"/>
      <c r="R14" s="30">
        <v>3</v>
      </c>
      <c r="S14" s="30">
        <f t="shared" si="0"/>
        <v>3760</v>
      </c>
      <c r="T14" s="28">
        <f t="shared" si="1"/>
        <v>1.7020660184330128E-2</v>
      </c>
      <c r="U14" s="29"/>
    </row>
    <row r="15" spans="1:21">
      <c r="A15" s="20" t="s">
        <v>35</v>
      </c>
      <c r="B15" s="30">
        <v>33</v>
      </c>
      <c r="C15" s="30">
        <v>168</v>
      </c>
      <c r="D15" s="30">
        <v>283</v>
      </c>
      <c r="E15" s="30">
        <v>201</v>
      </c>
      <c r="F15" s="30">
        <v>80</v>
      </c>
      <c r="G15" s="30">
        <v>20</v>
      </c>
      <c r="H15" s="30">
        <v>12</v>
      </c>
      <c r="I15" s="30">
        <v>9</v>
      </c>
      <c r="J15" s="30">
        <v>3</v>
      </c>
      <c r="K15" s="30"/>
      <c r="L15" s="30">
        <v>1</v>
      </c>
      <c r="M15" s="30"/>
      <c r="N15" s="30"/>
      <c r="O15" s="30"/>
      <c r="P15" s="30"/>
      <c r="Q15" s="30"/>
      <c r="R15" s="30">
        <v>1</v>
      </c>
      <c r="S15" s="30">
        <f t="shared" si="0"/>
        <v>811</v>
      </c>
      <c r="T15" s="28">
        <f t="shared" si="1"/>
        <v>3.6712115450775887E-3</v>
      </c>
      <c r="U15" s="29"/>
    </row>
    <row r="16" spans="1:21">
      <c r="A16" s="20" t="s">
        <v>36</v>
      </c>
      <c r="B16" s="30">
        <v>3026</v>
      </c>
      <c r="C16" s="30">
        <v>2716</v>
      </c>
      <c r="D16" s="30">
        <v>6736</v>
      </c>
      <c r="E16" s="30">
        <v>5719</v>
      </c>
      <c r="F16" s="30">
        <v>1656</v>
      </c>
      <c r="G16" s="30">
        <v>562</v>
      </c>
      <c r="H16" s="30">
        <v>322</v>
      </c>
      <c r="I16" s="30">
        <v>168</v>
      </c>
      <c r="J16" s="30">
        <v>94</v>
      </c>
      <c r="K16" s="30">
        <v>33</v>
      </c>
      <c r="L16" s="30">
        <v>21</v>
      </c>
      <c r="M16" s="30">
        <v>7</v>
      </c>
      <c r="N16" s="30">
        <v>4</v>
      </c>
      <c r="O16" s="30">
        <v>3</v>
      </c>
      <c r="P16" s="30"/>
      <c r="Q16" s="30"/>
      <c r="R16" s="30">
        <v>71</v>
      </c>
      <c r="S16" s="30">
        <f t="shared" si="0"/>
        <v>21138</v>
      </c>
      <c r="T16" s="28">
        <f t="shared" si="1"/>
        <v>9.5686892280949537E-2</v>
      </c>
      <c r="U16" s="29"/>
    </row>
    <row r="17" spans="1:21">
      <c r="A17" s="20" t="s">
        <v>37</v>
      </c>
      <c r="B17" s="30">
        <v>99</v>
      </c>
      <c r="C17" s="30">
        <v>386</v>
      </c>
      <c r="D17" s="30">
        <v>518</v>
      </c>
      <c r="E17" s="30">
        <v>466</v>
      </c>
      <c r="F17" s="30">
        <v>369</v>
      </c>
      <c r="G17" s="30">
        <v>188</v>
      </c>
      <c r="H17" s="30">
        <v>136</v>
      </c>
      <c r="I17" s="30">
        <v>53</v>
      </c>
      <c r="J17" s="30">
        <v>31</v>
      </c>
      <c r="K17" s="30">
        <v>9</v>
      </c>
      <c r="L17" s="30">
        <v>6</v>
      </c>
      <c r="M17" s="30">
        <v>3</v>
      </c>
      <c r="N17" s="30">
        <v>3</v>
      </c>
      <c r="O17" s="30">
        <v>1</v>
      </c>
      <c r="P17" s="30"/>
      <c r="Q17" s="30"/>
      <c r="R17" s="30">
        <v>3</v>
      </c>
      <c r="S17" s="30">
        <f t="shared" si="0"/>
        <v>2271</v>
      </c>
      <c r="T17" s="28">
        <f t="shared" si="1"/>
        <v>1.0280297680482373E-2</v>
      </c>
      <c r="U17" s="29"/>
    </row>
    <row r="18" spans="1:21">
      <c r="A18" s="20" t="s">
        <v>38</v>
      </c>
      <c r="B18" s="30">
        <v>641</v>
      </c>
      <c r="C18" s="30">
        <v>1205</v>
      </c>
      <c r="D18" s="30">
        <v>1904</v>
      </c>
      <c r="E18" s="30">
        <v>1377</v>
      </c>
      <c r="F18" s="30">
        <v>548</v>
      </c>
      <c r="G18" s="30">
        <v>380</v>
      </c>
      <c r="H18" s="30">
        <v>229</v>
      </c>
      <c r="I18" s="30">
        <v>120</v>
      </c>
      <c r="J18" s="30">
        <v>66</v>
      </c>
      <c r="K18" s="30">
        <v>30</v>
      </c>
      <c r="L18" s="30">
        <v>10</v>
      </c>
      <c r="M18" s="30">
        <v>3</v>
      </c>
      <c r="N18" s="30">
        <v>2</v>
      </c>
      <c r="O18" s="30">
        <v>1</v>
      </c>
      <c r="P18" s="30">
        <v>1</v>
      </c>
      <c r="Q18" s="30"/>
      <c r="R18" s="30">
        <v>8</v>
      </c>
      <c r="S18" s="30">
        <f t="shared" si="0"/>
        <v>6525</v>
      </c>
      <c r="T18" s="28">
        <f t="shared" si="1"/>
        <v>2.953718289966864E-2</v>
      </c>
      <c r="U18" s="29"/>
    </row>
    <row r="19" spans="1:21">
      <c r="A19" s="20" t="s">
        <v>39</v>
      </c>
      <c r="B19" s="30">
        <v>34</v>
      </c>
      <c r="C19" s="30">
        <v>62</v>
      </c>
      <c r="D19" s="30">
        <v>135</v>
      </c>
      <c r="E19" s="30">
        <v>78</v>
      </c>
      <c r="F19" s="30">
        <v>30</v>
      </c>
      <c r="G19" s="30">
        <v>7</v>
      </c>
      <c r="H19" s="30">
        <v>2</v>
      </c>
      <c r="I19" s="30">
        <v>2</v>
      </c>
      <c r="J19" s="30"/>
      <c r="K19" s="30"/>
      <c r="L19" s="30"/>
      <c r="M19" s="30"/>
      <c r="N19" s="30"/>
      <c r="O19" s="30"/>
      <c r="P19" s="30"/>
      <c r="Q19" s="30"/>
      <c r="R19" s="30"/>
      <c r="S19" s="30">
        <f t="shared" si="0"/>
        <v>350</v>
      </c>
      <c r="T19" s="28">
        <f t="shared" si="1"/>
        <v>1.5843699639669002E-3</v>
      </c>
      <c r="U19" s="29"/>
    </row>
    <row r="20" spans="1:21">
      <c r="A20" s="20" t="s">
        <v>40</v>
      </c>
      <c r="B20" s="30">
        <v>3016</v>
      </c>
      <c r="C20" s="30">
        <v>3265</v>
      </c>
      <c r="D20" s="30">
        <v>5973</v>
      </c>
      <c r="E20" s="30">
        <v>5361</v>
      </c>
      <c r="F20" s="30">
        <v>1749</v>
      </c>
      <c r="G20" s="30">
        <v>689</v>
      </c>
      <c r="H20" s="30">
        <v>297</v>
      </c>
      <c r="I20" s="30">
        <v>151</v>
      </c>
      <c r="J20" s="30">
        <v>56</v>
      </c>
      <c r="K20" s="30">
        <v>17</v>
      </c>
      <c r="L20" s="30">
        <v>11</v>
      </c>
      <c r="M20" s="30">
        <v>7</v>
      </c>
      <c r="N20" s="30">
        <v>3</v>
      </c>
      <c r="O20" s="30"/>
      <c r="P20" s="30"/>
      <c r="Q20" s="30">
        <v>1</v>
      </c>
      <c r="R20" s="30">
        <v>10</v>
      </c>
      <c r="S20" s="30">
        <f t="shared" si="0"/>
        <v>20606</v>
      </c>
      <c r="T20" s="28">
        <f t="shared" si="1"/>
        <v>9.3278649935719854E-2</v>
      </c>
      <c r="U20" s="29"/>
    </row>
    <row r="21" spans="1:21">
      <c r="A21" s="20" t="s">
        <v>41</v>
      </c>
      <c r="B21" s="30">
        <v>865</v>
      </c>
      <c r="C21" s="30">
        <v>1133</v>
      </c>
      <c r="D21" s="30">
        <v>2643</v>
      </c>
      <c r="E21" s="30">
        <v>1865</v>
      </c>
      <c r="F21" s="30">
        <v>549</v>
      </c>
      <c r="G21" s="30">
        <v>242</v>
      </c>
      <c r="H21" s="30">
        <v>115</v>
      </c>
      <c r="I21" s="30">
        <v>84</v>
      </c>
      <c r="J21" s="30">
        <v>37</v>
      </c>
      <c r="K21" s="30">
        <v>14</v>
      </c>
      <c r="L21" s="30">
        <v>4</v>
      </c>
      <c r="M21" s="30">
        <v>2</v>
      </c>
      <c r="N21" s="30">
        <v>2</v>
      </c>
      <c r="O21" s="30">
        <v>1</v>
      </c>
      <c r="P21" s="30">
        <v>1</v>
      </c>
      <c r="Q21" s="30"/>
      <c r="R21" s="30">
        <v>16</v>
      </c>
      <c r="S21" s="30">
        <f t="shared" si="0"/>
        <v>7573</v>
      </c>
      <c r="T21" s="28">
        <f t="shared" si="1"/>
        <v>3.4281239248918099E-2</v>
      </c>
      <c r="U21" s="29"/>
    </row>
    <row r="22" spans="1:21">
      <c r="A22" s="20" t="s">
        <v>42</v>
      </c>
      <c r="B22" s="30">
        <v>46</v>
      </c>
      <c r="C22" s="30">
        <v>55</v>
      </c>
      <c r="D22" s="30">
        <v>114</v>
      </c>
      <c r="E22" s="30">
        <v>85</v>
      </c>
      <c r="F22" s="30">
        <v>19</v>
      </c>
      <c r="G22" s="30">
        <v>11</v>
      </c>
      <c r="H22" s="30">
        <v>5</v>
      </c>
      <c r="I22" s="30">
        <v>3</v>
      </c>
      <c r="J22" s="30">
        <v>1</v>
      </c>
      <c r="K22" s="30"/>
      <c r="L22" s="30"/>
      <c r="M22" s="30"/>
      <c r="N22" s="30"/>
      <c r="O22" s="30"/>
      <c r="P22" s="30"/>
      <c r="Q22" s="30"/>
      <c r="R22" s="30">
        <v>1</v>
      </c>
      <c r="S22" s="30">
        <f t="shared" si="0"/>
        <v>340</v>
      </c>
      <c r="T22" s="28">
        <f t="shared" si="1"/>
        <v>1.5391022507107032E-3</v>
      </c>
      <c r="U22" s="29"/>
    </row>
    <row r="23" spans="1:21">
      <c r="A23" s="20" t="s">
        <v>43</v>
      </c>
      <c r="B23" s="30">
        <v>513</v>
      </c>
      <c r="C23" s="30">
        <v>1102</v>
      </c>
      <c r="D23" s="30">
        <v>1800</v>
      </c>
      <c r="E23" s="30">
        <v>1618</v>
      </c>
      <c r="F23" s="30">
        <v>777</v>
      </c>
      <c r="G23" s="30">
        <v>367</v>
      </c>
      <c r="H23" s="30">
        <v>164</v>
      </c>
      <c r="I23" s="30">
        <v>118</v>
      </c>
      <c r="J23" s="30">
        <v>57</v>
      </c>
      <c r="K23" s="30">
        <v>17</v>
      </c>
      <c r="L23" s="30">
        <v>11</v>
      </c>
      <c r="M23" s="30">
        <v>6</v>
      </c>
      <c r="N23" s="30">
        <v>2</v>
      </c>
      <c r="O23" s="30">
        <v>3</v>
      </c>
      <c r="P23" s="30"/>
      <c r="Q23" s="30"/>
      <c r="R23" s="30">
        <v>13</v>
      </c>
      <c r="S23" s="30">
        <f t="shared" si="0"/>
        <v>6568</v>
      </c>
      <c r="T23" s="28">
        <f t="shared" si="1"/>
        <v>2.9731834066670289E-2</v>
      </c>
      <c r="U23" s="29"/>
    </row>
    <row r="24" spans="1:21">
      <c r="A24" s="20" t="s">
        <v>44</v>
      </c>
      <c r="B24" s="30">
        <f t="shared" ref="B24:S24" si="2">B9+B11+B12+B14+B16+B20+B21+B18</f>
        <v>14259</v>
      </c>
      <c r="C24" s="30">
        <f t="shared" si="2"/>
        <v>16418</v>
      </c>
      <c r="D24" s="30">
        <f t="shared" si="2"/>
        <v>32242</v>
      </c>
      <c r="E24" s="30">
        <f t="shared" si="2"/>
        <v>28980</v>
      </c>
      <c r="F24" s="30">
        <f t="shared" si="2"/>
        <v>10154</v>
      </c>
      <c r="G24" s="30">
        <f t="shared" si="2"/>
        <v>3956</v>
      </c>
      <c r="H24" s="30">
        <f t="shared" si="2"/>
        <v>2085</v>
      </c>
      <c r="I24" s="30">
        <f t="shared" si="2"/>
        <v>1217</v>
      </c>
      <c r="J24" s="30">
        <f t="shared" si="2"/>
        <v>633</v>
      </c>
      <c r="K24" s="30">
        <f t="shared" si="2"/>
        <v>225</v>
      </c>
      <c r="L24" s="30">
        <f t="shared" si="2"/>
        <v>142</v>
      </c>
      <c r="M24" s="30">
        <f t="shared" si="2"/>
        <v>53</v>
      </c>
      <c r="N24" s="30">
        <f t="shared" si="2"/>
        <v>32</v>
      </c>
      <c r="O24" s="30">
        <f t="shared" si="2"/>
        <v>19</v>
      </c>
      <c r="P24" s="30">
        <f t="shared" si="2"/>
        <v>11</v>
      </c>
      <c r="Q24" s="30">
        <f t="shared" si="2"/>
        <v>4</v>
      </c>
      <c r="R24" s="30">
        <f t="shared" si="2"/>
        <v>171</v>
      </c>
      <c r="S24" s="30">
        <f t="shared" si="2"/>
        <v>110601</v>
      </c>
      <c r="T24" s="28">
        <f t="shared" si="1"/>
        <v>0.50066543538486608</v>
      </c>
      <c r="U24" s="29">
        <f>S24/S$61</f>
        <v>0.55935649297776247</v>
      </c>
    </row>
    <row r="25" spans="1:21">
      <c r="A25" s="20" t="s">
        <v>45</v>
      </c>
      <c r="B25" s="30">
        <f t="shared" ref="B25:R25" si="3">B5+B9+B10+B11+B12+B14+B18+B16+B17+B21+B20+B23</f>
        <v>15199</v>
      </c>
      <c r="C25" s="30">
        <f t="shared" si="3"/>
        <v>18755</v>
      </c>
      <c r="D25" s="30">
        <f t="shared" si="3"/>
        <v>36285</v>
      </c>
      <c r="E25" s="30">
        <f t="shared" si="3"/>
        <v>32156</v>
      </c>
      <c r="F25" s="30">
        <f t="shared" si="3"/>
        <v>11702</v>
      </c>
      <c r="G25" s="30">
        <f t="shared" si="3"/>
        <v>4726</v>
      </c>
      <c r="H25" s="30">
        <f t="shared" si="3"/>
        <v>2495</v>
      </c>
      <c r="I25" s="30">
        <f t="shared" si="3"/>
        <v>1462</v>
      </c>
      <c r="J25" s="30">
        <f t="shared" si="3"/>
        <v>759</v>
      </c>
      <c r="K25" s="30">
        <f t="shared" si="3"/>
        <v>258</v>
      </c>
      <c r="L25" s="30">
        <f t="shared" si="3"/>
        <v>166</v>
      </c>
      <c r="M25" s="30">
        <f t="shared" si="3"/>
        <v>63</v>
      </c>
      <c r="N25" s="30">
        <f t="shared" si="3"/>
        <v>39</v>
      </c>
      <c r="O25" s="30">
        <f t="shared" si="3"/>
        <v>26</v>
      </c>
      <c r="P25" s="30">
        <f t="shared" si="3"/>
        <v>11</v>
      </c>
      <c r="Q25" s="30">
        <f t="shared" si="3"/>
        <v>4</v>
      </c>
      <c r="R25" s="30">
        <f t="shared" si="3"/>
        <v>194</v>
      </c>
      <c r="S25" s="30">
        <f>SUM(B25:R25)</f>
        <v>124300</v>
      </c>
      <c r="T25" s="28">
        <f t="shared" si="1"/>
        <v>0.56267767577453054</v>
      </c>
      <c r="U25" s="29">
        <f>S25/S$61</f>
        <v>0.62863818660894455</v>
      </c>
    </row>
    <row r="26" spans="1:21">
      <c r="B26" s="30"/>
      <c r="C26" s="27">
        <f t="shared" ref="C26:S26" si="4">C25/$S25</f>
        <v>0.15088495575221239</v>
      </c>
      <c r="D26" s="27">
        <f t="shared" si="4"/>
        <v>0.29191472244569588</v>
      </c>
      <c r="E26" s="27">
        <f t="shared" si="4"/>
        <v>0.25869670152855995</v>
      </c>
      <c r="F26" s="27">
        <f t="shared" si="4"/>
        <v>9.4143201930812548E-2</v>
      </c>
      <c r="G26" s="27">
        <f t="shared" si="4"/>
        <v>3.8020917135961382E-2</v>
      </c>
      <c r="H26" s="27">
        <f t="shared" si="4"/>
        <v>2.007240547063556E-2</v>
      </c>
      <c r="I26" s="27">
        <f t="shared" si="4"/>
        <v>1.1761866452131939E-2</v>
      </c>
      <c r="J26" s="27">
        <f t="shared" si="4"/>
        <v>6.1061946902654868E-3</v>
      </c>
      <c r="K26" s="27">
        <f t="shared" si="4"/>
        <v>2.0756234915526952E-3</v>
      </c>
      <c r="L26" s="27">
        <f t="shared" si="4"/>
        <v>1.335478680611424E-3</v>
      </c>
      <c r="M26" s="27">
        <f t="shared" si="4"/>
        <v>5.0683829444891394E-4</v>
      </c>
      <c r="N26" s="27">
        <f t="shared" si="4"/>
        <v>3.1375703942075622E-4</v>
      </c>
      <c r="O26" s="27">
        <f t="shared" si="4"/>
        <v>2.0917135961383748E-4</v>
      </c>
      <c r="P26" s="27">
        <f t="shared" si="4"/>
        <v>8.849557522123894E-5</v>
      </c>
      <c r="Q26" s="27">
        <f t="shared" si="4"/>
        <v>3.2180209171359616E-5</v>
      </c>
      <c r="R26" s="27">
        <f t="shared" si="4"/>
        <v>1.5607401448109414E-3</v>
      </c>
      <c r="S26" s="27">
        <f t="shared" si="4"/>
        <v>1</v>
      </c>
      <c r="T26" s="28"/>
      <c r="U26" s="29"/>
    </row>
    <row r="27" spans="1:21">
      <c r="A27" s="20" t="s">
        <v>46</v>
      </c>
      <c r="B27" s="30">
        <f>B8+B15</f>
        <v>231</v>
      </c>
      <c r="C27" s="30">
        <f t="shared" ref="C27:R27" si="5">C8+C14</f>
        <v>1066</v>
      </c>
      <c r="D27" s="30">
        <f t="shared" si="5"/>
        <v>2388</v>
      </c>
      <c r="E27" s="30">
        <f t="shared" si="5"/>
        <v>1380</v>
      </c>
      <c r="F27" s="30">
        <f t="shared" si="5"/>
        <v>301</v>
      </c>
      <c r="G27" s="30">
        <f t="shared" si="5"/>
        <v>90</v>
      </c>
      <c r="H27" s="30">
        <f t="shared" si="5"/>
        <v>53</v>
      </c>
      <c r="I27" s="30">
        <f t="shared" si="5"/>
        <v>24</v>
      </c>
      <c r="J27" s="30">
        <f t="shared" si="5"/>
        <v>11</v>
      </c>
      <c r="K27" s="30">
        <f t="shared" si="5"/>
        <v>4</v>
      </c>
      <c r="L27" s="30">
        <f t="shared" si="5"/>
        <v>8</v>
      </c>
      <c r="M27" s="30">
        <f t="shared" si="5"/>
        <v>0</v>
      </c>
      <c r="N27" s="30">
        <f t="shared" si="5"/>
        <v>1</v>
      </c>
      <c r="O27" s="30">
        <f t="shared" si="5"/>
        <v>1</v>
      </c>
      <c r="P27" s="30">
        <f t="shared" si="5"/>
        <v>0</v>
      </c>
      <c r="Q27" s="30">
        <f t="shared" si="5"/>
        <v>0</v>
      </c>
      <c r="R27" s="30">
        <f t="shared" si="5"/>
        <v>5</v>
      </c>
      <c r="S27" s="30">
        <f>SUM(B27:R27)</f>
        <v>5563</v>
      </c>
      <c r="T27" s="28">
        <f>S27/S$64</f>
        <v>2.5182428884422476E-2</v>
      </c>
      <c r="U27" s="29">
        <f>S27/S$61</f>
        <v>2.8134466871323881E-2</v>
      </c>
    </row>
    <row r="28" spans="1:21">
      <c r="B28" s="30"/>
      <c r="C28" s="27">
        <f t="shared" ref="C28:S28" si="6">C27/$S27</f>
        <v>0.1916232248786626</v>
      </c>
      <c r="D28" s="27">
        <f t="shared" si="6"/>
        <v>0.42926478518784827</v>
      </c>
      <c r="E28" s="27">
        <f t="shared" si="6"/>
        <v>0.24806758943016358</v>
      </c>
      <c r="F28" s="27">
        <f t="shared" si="6"/>
        <v>5.4107495955419735E-2</v>
      </c>
      <c r="G28" s="27">
        <f t="shared" si="6"/>
        <v>1.6178321049793276E-2</v>
      </c>
      <c r="H28" s="27">
        <f t="shared" si="6"/>
        <v>9.5272335071004861E-3</v>
      </c>
      <c r="I28" s="27">
        <f t="shared" si="6"/>
        <v>4.3142189466115408E-3</v>
      </c>
      <c r="J28" s="27">
        <f t="shared" si="6"/>
        <v>1.9773503505302894E-3</v>
      </c>
      <c r="K28" s="27">
        <f t="shared" si="6"/>
        <v>7.1903649110192339E-4</v>
      </c>
      <c r="L28" s="27">
        <f t="shared" si="6"/>
        <v>1.4380729822038468E-3</v>
      </c>
      <c r="M28" s="27">
        <f t="shared" si="6"/>
        <v>0</v>
      </c>
      <c r="N28" s="27">
        <f t="shared" si="6"/>
        <v>1.7975912277548085E-4</v>
      </c>
      <c r="O28" s="27">
        <f t="shared" si="6"/>
        <v>1.7975912277548085E-4</v>
      </c>
      <c r="P28" s="27">
        <f t="shared" si="6"/>
        <v>0</v>
      </c>
      <c r="Q28" s="27">
        <f t="shared" si="6"/>
        <v>0</v>
      </c>
      <c r="R28" s="27">
        <f t="shared" si="6"/>
        <v>8.9879561387740429E-4</v>
      </c>
      <c r="S28" s="27">
        <f t="shared" si="6"/>
        <v>1</v>
      </c>
      <c r="T28" s="28"/>
      <c r="U28" s="29"/>
    </row>
    <row r="29" spans="1:21">
      <c r="A29" s="20" t="s">
        <v>47</v>
      </c>
      <c r="B29" s="30">
        <f t="shared" ref="B29:R29" si="7">B6+B7+B13+B19+B22</f>
        <v>2223</v>
      </c>
      <c r="C29" s="30">
        <f t="shared" si="7"/>
        <v>2371</v>
      </c>
      <c r="D29" s="30">
        <f t="shared" si="7"/>
        <v>6641</v>
      </c>
      <c r="E29" s="30">
        <f t="shared" si="7"/>
        <v>5419</v>
      </c>
      <c r="F29" s="30">
        <f t="shared" si="7"/>
        <v>1186</v>
      </c>
      <c r="G29" s="30">
        <f t="shared" si="7"/>
        <v>282</v>
      </c>
      <c r="H29" s="30">
        <f t="shared" si="7"/>
        <v>113</v>
      </c>
      <c r="I29" s="30">
        <f t="shared" si="7"/>
        <v>48</v>
      </c>
      <c r="J29" s="30">
        <f t="shared" si="7"/>
        <v>18</v>
      </c>
      <c r="K29" s="30">
        <f t="shared" si="7"/>
        <v>2</v>
      </c>
      <c r="L29" s="30">
        <f t="shared" si="7"/>
        <v>5</v>
      </c>
      <c r="M29" s="30">
        <f t="shared" si="7"/>
        <v>0</v>
      </c>
      <c r="N29" s="30">
        <f t="shared" si="7"/>
        <v>2</v>
      </c>
      <c r="O29" s="30">
        <f t="shared" si="7"/>
        <v>1</v>
      </c>
      <c r="P29" s="30">
        <f t="shared" si="7"/>
        <v>0</v>
      </c>
      <c r="Q29" s="30">
        <f t="shared" si="7"/>
        <v>0</v>
      </c>
      <c r="R29" s="30">
        <f t="shared" si="7"/>
        <v>29</v>
      </c>
      <c r="S29" s="30">
        <f>SUM(B29:R29)</f>
        <v>18340</v>
      </c>
      <c r="T29" s="28">
        <f>S29/S$64</f>
        <v>8.3020986111865577E-2</v>
      </c>
      <c r="U29" s="29">
        <f>S29/S$61</f>
        <v>9.2753212730555451E-2</v>
      </c>
    </row>
    <row r="30" spans="1:21">
      <c r="B30" s="30"/>
      <c r="C30" s="27">
        <f t="shared" ref="C30:S30" si="8">C29/$S29</f>
        <v>0.12928026172300983</v>
      </c>
      <c r="D30" s="27">
        <f t="shared" si="8"/>
        <v>0.36210468920392586</v>
      </c>
      <c r="E30" s="27">
        <f t="shared" si="8"/>
        <v>0.295474372955289</v>
      </c>
      <c r="F30" s="27">
        <f t="shared" si="8"/>
        <v>6.466739367502726E-2</v>
      </c>
      <c r="G30" s="27">
        <f t="shared" si="8"/>
        <v>1.5376226826608505E-2</v>
      </c>
      <c r="H30" s="27">
        <f t="shared" si="8"/>
        <v>6.1613958560523445E-3</v>
      </c>
      <c r="I30" s="27">
        <f t="shared" si="8"/>
        <v>2.6172300981461287E-3</v>
      </c>
      <c r="J30" s="27">
        <f t="shared" si="8"/>
        <v>9.8146128680479832E-4</v>
      </c>
      <c r="K30" s="27">
        <f t="shared" si="8"/>
        <v>1.0905125408942203E-4</v>
      </c>
      <c r="L30" s="27">
        <f t="shared" si="8"/>
        <v>2.7262813522355508E-4</v>
      </c>
      <c r="M30" s="27">
        <f t="shared" si="8"/>
        <v>0</v>
      </c>
      <c r="N30" s="27">
        <f t="shared" si="8"/>
        <v>1.0905125408942203E-4</v>
      </c>
      <c r="O30" s="27">
        <f t="shared" si="8"/>
        <v>5.4525627044711013E-5</v>
      </c>
      <c r="P30" s="27">
        <f t="shared" si="8"/>
        <v>0</v>
      </c>
      <c r="Q30" s="27">
        <f t="shared" si="8"/>
        <v>0</v>
      </c>
      <c r="R30" s="27">
        <f t="shared" si="8"/>
        <v>1.5812431842966194E-3</v>
      </c>
      <c r="S30" s="27">
        <f t="shared" si="8"/>
        <v>1</v>
      </c>
      <c r="T30" s="28"/>
      <c r="U30" s="29"/>
    </row>
    <row r="31" spans="1:21">
      <c r="A31" s="20" t="s">
        <v>48</v>
      </c>
      <c r="B31" s="30">
        <f t="shared" ref="B31:S31" si="9">SUM(B5:B23)</f>
        <v>17653</v>
      </c>
      <c r="C31" s="30">
        <f t="shared" si="9"/>
        <v>21727</v>
      </c>
      <c r="D31" s="30">
        <f t="shared" si="9"/>
        <v>44206</v>
      </c>
      <c r="E31" s="30">
        <f t="shared" si="9"/>
        <v>38243</v>
      </c>
      <c r="F31" s="30">
        <f t="shared" si="9"/>
        <v>13063</v>
      </c>
      <c r="G31" s="30">
        <f t="shared" si="9"/>
        <v>5055</v>
      </c>
      <c r="H31" s="30">
        <f t="shared" si="9"/>
        <v>2637</v>
      </c>
      <c r="I31" s="30">
        <f t="shared" si="9"/>
        <v>1525</v>
      </c>
      <c r="J31" s="30">
        <f t="shared" si="9"/>
        <v>781</v>
      </c>
      <c r="K31" s="30">
        <f t="shared" si="9"/>
        <v>261</v>
      </c>
      <c r="L31" s="30">
        <f t="shared" si="9"/>
        <v>174</v>
      </c>
      <c r="M31" s="30">
        <f t="shared" si="9"/>
        <v>63</v>
      </c>
      <c r="N31" s="30">
        <f t="shared" si="9"/>
        <v>42</v>
      </c>
      <c r="O31" s="30">
        <f t="shared" si="9"/>
        <v>27</v>
      </c>
      <c r="P31" s="30">
        <f t="shared" si="9"/>
        <v>11</v>
      </c>
      <c r="Q31" s="30">
        <f t="shared" si="9"/>
        <v>4</v>
      </c>
      <c r="R31" s="30">
        <f t="shared" si="9"/>
        <v>226</v>
      </c>
      <c r="S31" s="30">
        <f t="shared" si="9"/>
        <v>145698</v>
      </c>
      <c r="T31" s="28">
        <f>S31/S$64</f>
        <v>0.65954152860014126</v>
      </c>
      <c r="U31" s="29">
        <f>S31/S$61</f>
        <v>0.73685701136403869</v>
      </c>
    </row>
    <row r="32" spans="1:21">
      <c r="A32" s="20" t="s">
        <v>117</v>
      </c>
      <c r="B32" s="27">
        <f t="shared" ref="B32:S32" si="10">B31/$S31</f>
        <v>0.12116158080412909</v>
      </c>
      <c r="C32" s="27">
        <f t="shared" si="10"/>
        <v>0.1491235294925119</v>
      </c>
      <c r="D32" s="27">
        <f t="shared" si="10"/>
        <v>0.30340842015676261</v>
      </c>
      <c r="E32" s="27">
        <f t="shared" si="10"/>
        <v>0.26248129692926464</v>
      </c>
      <c r="F32" s="27">
        <f t="shared" si="10"/>
        <v>8.9658059822372307E-2</v>
      </c>
      <c r="G32" s="27">
        <f t="shared" si="10"/>
        <v>3.4695054153111228E-2</v>
      </c>
      <c r="H32" s="27">
        <f t="shared" si="10"/>
        <v>1.8099081662068115E-2</v>
      </c>
      <c r="I32" s="27">
        <f t="shared" si="10"/>
        <v>1.0466856099603289E-2</v>
      </c>
      <c r="J32" s="27">
        <f t="shared" si="10"/>
        <v>5.3604030254361763E-3</v>
      </c>
      <c r="K32" s="27">
        <f t="shared" si="10"/>
        <v>1.7913766832763662E-3</v>
      </c>
      <c r="L32" s="27">
        <f t="shared" si="10"/>
        <v>1.1942511221842442E-3</v>
      </c>
      <c r="M32" s="27">
        <f t="shared" si="10"/>
        <v>4.3240126837705388E-4</v>
      </c>
      <c r="N32" s="27">
        <f t="shared" si="10"/>
        <v>2.8826751225136929E-4</v>
      </c>
      <c r="O32" s="27">
        <f t="shared" si="10"/>
        <v>1.8531482930445167E-4</v>
      </c>
      <c r="P32" s="27">
        <f t="shared" si="10"/>
        <v>7.5498634161072899E-5</v>
      </c>
      <c r="Q32" s="27">
        <f t="shared" si="10"/>
        <v>2.7454048785844693E-5</v>
      </c>
      <c r="R32" s="27">
        <f t="shared" si="10"/>
        <v>1.5511537564002252E-3</v>
      </c>
      <c r="S32" s="27">
        <f t="shared" si="10"/>
        <v>1</v>
      </c>
      <c r="T32" s="26"/>
      <c r="U32" s="29"/>
    </row>
    <row r="33" spans="1:21">
      <c r="A33" s="20" t="s">
        <v>116</v>
      </c>
      <c r="B33" s="27">
        <f>B32</f>
        <v>0.12116158080412909</v>
      </c>
      <c r="C33" s="27">
        <f t="shared" ref="C33:R33" si="11">B33+C32</f>
        <v>0.27028511029664098</v>
      </c>
      <c r="D33" s="27">
        <f t="shared" si="11"/>
        <v>0.57369353045340366</v>
      </c>
      <c r="E33" s="27">
        <f t="shared" si="11"/>
        <v>0.83617482738266835</v>
      </c>
      <c r="F33" s="27">
        <f t="shared" si="11"/>
        <v>0.92583288720504064</v>
      </c>
      <c r="G33" s="27">
        <f t="shared" si="11"/>
        <v>0.96052794135815189</v>
      </c>
      <c r="H33" s="27">
        <f t="shared" si="11"/>
        <v>0.97862702302021998</v>
      </c>
      <c r="I33" s="27">
        <f t="shared" si="11"/>
        <v>0.98909387911982327</v>
      </c>
      <c r="J33" s="27">
        <f t="shared" si="11"/>
        <v>0.99445428214525944</v>
      </c>
      <c r="K33" s="27">
        <f t="shared" si="11"/>
        <v>0.99624565882853577</v>
      </c>
      <c r="L33" s="27">
        <f t="shared" si="11"/>
        <v>0.99743990995072007</v>
      </c>
      <c r="M33" s="27">
        <f t="shared" si="11"/>
        <v>0.99787231121909714</v>
      </c>
      <c r="N33" s="27">
        <f t="shared" si="11"/>
        <v>0.99816057873134856</v>
      </c>
      <c r="O33" s="27">
        <f t="shared" si="11"/>
        <v>0.99834589356065306</v>
      </c>
      <c r="P33" s="27">
        <f t="shared" si="11"/>
        <v>0.99842139219481418</v>
      </c>
      <c r="Q33" s="27">
        <f t="shared" si="11"/>
        <v>0.99844884624359997</v>
      </c>
      <c r="R33" s="27">
        <f t="shared" si="11"/>
        <v>1.0000000000000002</v>
      </c>
      <c r="S33" s="27"/>
      <c r="T33" s="26"/>
      <c r="U33" s="29"/>
    </row>
    <row r="34" spans="1:21">
      <c r="B34" s="27"/>
      <c r="C34" s="27"/>
      <c r="D34" s="27"/>
      <c r="E34" s="27"/>
      <c r="F34" s="27"/>
      <c r="G34" s="27"/>
      <c r="H34" s="27"/>
      <c r="I34" s="27"/>
      <c r="J34" s="27"/>
      <c r="K34" s="27"/>
      <c r="L34" s="27"/>
      <c r="M34" s="27"/>
      <c r="N34" s="27"/>
      <c r="O34" s="27"/>
      <c r="P34" s="27"/>
      <c r="Q34" s="27"/>
      <c r="R34" s="27"/>
      <c r="S34" s="27"/>
      <c r="T34" s="26"/>
      <c r="U34" s="29"/>
    </row>
    <row r="35" spans="1:21" ht="15.6">
      <c r="A35" s="22" t="s">
        <v>49</v>
      </c>
      <c r="B35" s="27"/>
      <c r="C35" s="27"/>
      <c r="D35" s="27"/>
      <c r="E35" s="27"/>
      <c r="F35" s="27"/>
      <c r="G35" s="27"/>
      <c r="H35" s="27"/>
      <c r="I35" s="27"/>
      <c r="J35" s="27"/>
      <c r="K35" s="27"/>
      <c r="L35" s="27"/>
      <c r="M35" s="27"/>
      <c r="N35" s="27"/>
      <c r="O35" s="27"/>
      <c r="P35" s="27"/>
      <c r="Q35" s="27"/>
      <c r="R35" s="27"/>
      <c r="S35" s="27"/>
      <c r="T35" s="26"/>
      <c r="U35" s="29"/>
    </row>
    <row r="36" spans="1:21">
      <c r="A36" s="20" t="s">
        <v>50</v>
      </c>
      <c r="B36" s="30">
        <v>57</v>
      </c>
      <c r="C36" s="30">
        <v>55</v>
      </c>
      <c r="D36" s="30">
        <v>189</v>
      </c>
      <c r="E36" s="30">
        <v>143</v>
      </c>
      <c r="F36" s="30">
        <v>25</v>
      </c>
      <c r="G36" s="30">
        <v>3</v>
      </c>
      <c r="H36" s="30">
        <v>4</v>
      </c>
      <c r="I36" s="30"/>
      <c r="J36" s="30"/>
      <c r="K36" s="30"/>
      <c r="L36" s="30"/>
      <c r="M36" s="30"/>
      <c r="N36" s="30"/>
      <c r="O36" s="30"/>
      <c r="P36" s="30"/>
      <c r="Q36" s="30"/>
      <c r="R36" s="30">
        <v>1</v>
      </c>
      <c r="S36" s="30">
        <f t="shared" ref="S36:S56" si="12">SUM(B36:R36)</f>
        <v>477</v>
      </c>
      <c r="T36" s="28">
        <f t="shared" ref="T36:T56" si="13">S36/S$64</f>
        <v>2.1592699223206041E-3</v>
      </c>
      <c r="U36" s="29"/>
    </row>
    <row r="37" spans="1:21">
      <c r="A37" s="20" t="s">
        <v>51</v>
      </c>
      <c r="B37" s="30">
        <v>68</v>
      </c>
      <c r="C37" s="30">
        <v>85</v>
      </c>
      <c r="D37" s="30">
        <v>261</v>
      </c>
      <c r="E37" s="30">
        <v>269</v>
      </c>
      <c r="F37" s="30">
        <v>58</v>
      </c>
      <c r="G37" s="30">
        <v>13</v>
      </c>
      <c r="H37" s="30"/>
      <c r="I37" s="30">
        <v>2</v>
      </c>
      <c r="J37" s="30">
        <v>1</v>
      </c>
      <c r="K37" s="30"/>
      <c r="L37" s="30"/>
      <c r="M37" s="30"/>
      <c r="N37" s="30"/>
      <c r="O37" s="30">
        <v>2</v>
      </c>
      <c r="P37" s="30"/>
      <c r="Q37" s="30"/>
      <c r="R37" s="30">
        <v>3</v>
      </c>
      <c r="S37" s="30">
        <f t="shared" si="12"/>
        <v>762</v>
      </c>
      <c r="T37" s="28">
        <f t="shared" si="13"/>
        <v>3.4493997501222227E-3</v>
      </c>
      <c r="U37" s="29"/>
    </row>
    <row r="38" spans="1:21">
      <c r="A38" s="20" t="s">
        <v>52</v>
      </c>
      <c r="B38" s="30">
        <v>646</v>
      </c>
      <c r="C38" s="30">
        <v>551</v>
      </c>
      <c r="D38" s="30">
        <v>2467</v>
      </c>
      <c r="E38" s="30">
        <v>2299</v>
      </c>
      <c r="F38" s="30">
        <v>486</v>
      </c>
      <c r="G38" s="30">
        <v>87</v>
      </c>
      <c r="H38" s="30">
        <v>46</v>
      </c>
      <c r="I38" s="30">
        <v>13</v>
      </c>
      <c r="J38" s="30">
        <v>11</v>
      </c>
      <c r="K38" s="30">
        <v>4</v>
      </c>
      <c r="L38" s="30">
        <v>3</v>
      </c>
      <c r="M38" s="30">
        <v>1</v>
      </c>
      <c r="N38" s="30"/>
      <c r="O38" s="30">
        <v>1</v>
      </c>
      <c r="P38" s="30"/>
      <c r="Q38" s="30"/>
      <c r="R38" s="30">
        <v>6</v>
      </c>
      <c r="S38" s="30">
        <f t="shared" si="12"/>
        <v>6621</v>
      </c>
      <c r="T38" s="28">
        <f t="shared" si="13"/>
        <v>2.9971752946928134E-2</v>
      </c>
      <c r="U38" s="29"/>
    </row>
    <row r="39" spans="1:21">
      <c r="A39" s="20" t="s">
        <v>53</v>
      </c>
      <c r="B39" s="30">
        <v>750</v>
      </c>
      <c r="C39" s="30">
        <v>331</v>
      </c>
      <c r="D39" s="30">
        <v>1247</v>
      </c>
      <c r="E39" s="30">
        <v>1408</v>
      </c>
      <c r="F39" s="30">
        <v>487</v>
      </c>
      <c r="G39" s="30">
        <v>74</v>
      </c>
      <c r="H39" s="30">
        <v>16</v>
      </c>
      <c r="I39" s="30">
        <v>3</v>
      </c>
      <c r="J39" s="30">
        <v>4</v>
      </c>
      <c r="K39" s="30"/>
      <c r="L39" s="30"/>
      <c r="M39" s="30"/>
      <c r="N39" s="30"/>
      <c r="O39" s="30"/>
      <c r="P39" s="30"/>
      <c r="Q39" s="30"/>
      <c r="R39" s="30">
        <v>2</v>
      </c>
      <c r="S39" s="30">
        <f t="shared" si="12"/>
        <v>4322</v>
      </c>
      <c r="T39" s="28">
        <f t="shared" si="13"/>
        <v>1.9564705669328407E-2</v>
      </c>
      <c r="U39" s="29"/>
    </row>
    <row r="40" spans="1:21">
      <c r="A40" s="20" t="s">
        <v>54</v>
      </c>
      <c r="B40" s="30">
        <v>14</v>
      </c>
      <c r="C40" s="30">
        <v>18</v>
      </c>
      <c r="D40" s="30">
        <v>74</v>
      </c>
      <c r="E40" s="30">
        <v>52</v>
      </c>
      <c r="F40" s="30">
        <v>5</v>
      </c>
      <c r="G40" s="30">
        <v>2</v>
      </c>
      <c r="H40" s="30"/>
      <c r="I40" s="30">
        <v>2</v>
      </c>
      <c r="J40" s="30">
        <v>1</v>
      </c>
      <c r="K40" s="30"/>
      <c r="L40" s="30"/>
      <c r="M40" s="30"/>
      <c r="N40" s="30"/>
      <c r="O40" s="30"/>
      <c r="P40" s="30"/>
      <c r="Q40" s="30"/>
      <c r="R40" s="30"/>
      <c r="S40" s="30">
        <f t="shared" si="12"/>
        <v>168</v>
      </c>
      <c r="T40" s="28">
        <f t="shared" si="13"/>
        <v>7.6049758270411213E-4</v>
      </c>
      <c r="U40" s="29"/>
    </row>
    <row r="41" spans="1:21">
      <c r="A41" s="20" t="s">
        <v>55</v>
      </c>
      <c r="B41" s="30">
        <v>292</v>
      </c>
      <c r="C41" s="30">
        <v>165</v>
      </c>
      <c r="D41" s="30">
        <v>580</v>
      </c>
      <c r="E41" s="30">
        <v>581</v>
      </c>
      <c r="F41" s="30">
        <v>163</v>
      </c>
      <c r="G41" s="30">
        <v>17</v>
      </c>
      <c r="H41" s="30">
        <v>3</v>
      </c>
      <c r="I41" s="30">
        <v>2</v>
      </c>
      <c r="J41" s="30"/>
      <c r="K41" s="30"/>
      <c r="L41" s="30"/>
      <c r="M41" s="30"/>
      <c r="N41" s="30"/>
      <c r="O41" s="30"/>
      <c r="P41" s="30">
        <v>1</v>
      </c>
      <c r="Q41" s="30"/>
      <c r="R41" s="30">
        <v>2</v>
      </c>
      <c r="S41" s="30">
        <f t="shared" si="12"/>
        <v>1806</v>
      </c>
      <c r="T41" s="28">
        <f t="shared" si="13"/>
        <v>8.175349014069206E-3</v>
      </c>
      <c r="U41" s="29"/>
    </row>
    <row r="42" spans="1:21">
      <c r="A42" s="20" t="s">
        <v>56</v>
      </c>
      <c r="B42" s="30">
        <v>25</v>
      </c>
      <c r="C42" s="30">
        <v>43</v>
      </c>
      <c r="D42" s="30">
        <v>146</v>
      </c>
      <c r="E42" s="30">
        <v>107</v>
      </c>
      <c r="F42" s="30">
        <v>26</v>
      </c>
      <c r="G42" s="30">
        <v>6</v>
      </c>
      <c r="H42" s="30">
        <v>2</v>
      </c>
      <c r="I42" s="30">
        <v>3</v>
      </c>
      <c r="J42" s="30"/>
      <c r="K42" s="30"/>
      <c r="L42" s="30"/>
      <c r="M42" s="30"/>
      <c r="N42" s="30"/>
      <c r="O42" s="30"/>
      <c r="P42" s="30"/>
      <c r="Q42" s="30"/>
      <c r="R42" s="30"/>
      <c r="S42" s="30">
        <f t="shared" si="12"/>
        <v>358</v>
      </c>
      <c r="T42" s="28">
        <f t="shared" si="13"/>
        <v>1.620584134571858E-3</v>
      </c>
      <c r="U42" s="29"/>
    </row>
    <row r="43" spans="1:21">
      <c r="A43" s="20" t="s">
        <v>57</v>
      </c>
      <c r="B43" s="30">
        <v>282</v>
      </c>
      <c r="C43" s="30">
        <v>242</v>
      </c>
      <c r="D43" s="30">
        <v>945</v>
      </c>
      <c r="E43" s="30">
        <v>755</v>
      </c>
      <c r="F43" s="30">
        <v>167</v>
      </c>
      <c r="G43" s="30">
        <v>24</v>
      </c>
      <c r="H43" s="30">
        <v>10</v>
      </c>
      <c r="I43" s="30">
        <v>4</v>
      </c>
      <c r="J43" s="30">
        <v>1</v>
      </c>
      <c r="K43" s="30"/>
      <c r="L43" s="30"/>
      <c r="M43" s="30"/>
      <c r="N43" s="30">
        <v>2</v>
      </c>
      <c r="O43" s="30"/>
      <c r="P43" s="30"/>
      <c r="Q43" s="30"/>
      <c r="R43" s="30">
        <v>5</v>
      </c>
      <c r="S43" s="30">
        <f t="shared" si="12"/>
        <v>2437</v>
      </c>
      <c r="T43" s="28">
        <f t="shared" si="13"/>
        <v>1.1031741720535245E-2</v>
      </c>
      <c r="U43" s="29"/>
    </row>
    <row r="44" spans="1:21">
      <c r="A44" s="20" t="s">
        <v>58</v>
      </c>
      <c r="B44" s="30">
        <v>6</v>
      </c>
      <c r="C44" s="30">
        <v>12</v>
      </c>
      <c r="D44" s="30">
        <v>62</v>
      </c>
      <c r="E44" s="30">
        <v>38</v>
      </c>
      <c r="F44" s="30">
        <v>5</v>
      </c>
      <c r="G44" s="30"/>
      <c r="H44" s="30">
        <v>1</v>
      </c>
      <c r="I44" s="30">
        <v>2</v>
      </c>
      <c r="J44" s="30"/>
      <c r="K44" s="30"/>
      <c r="L44" s="30"/>
      <c r="M44" s="30"/>
      <c r="N44" s="30"/>
      <c r="O44" s="30"/>
      <c r="P44" s="30"/>
      <c r="Q44" s="30"/>
      <c r="R44" s="30"/>
      <c r="S44" s="30">
        <f t="shared" si="12"/>
        <v>126</v>
      </c>
      <c r="T44" s="28">
        <f t="shared" si="13"/>
        <v>5.703731870280841E-4</v>
      </c>
      <c r="U44" s="29"/>
    </row>
    <row r="45" spans="1:21">
      <c r="A45" s="20" t="s">
        <v>59</v>
      </c>
      <c r="B45" s="30">
        <v>700</v>
      </c>
      <c r="C45" s="30">
        <v>410</v>
      </c>
      <c r="D45" s="30">
        <v>1615</v>
      </c>
      <c r="E45" s="30">
        <v>1397</v>
      </c>
      <c r="F45" s="30">
        <v>275</v>
      </c>
      <c r="G45" s="30">
        <v>53</v>
      </c>
      <c r="H45" s="30">
        <v>12</v>
      </c>
      <c r="I45" s="30">
        <v>5</v>
      </c>
      <c r="J45" s="30"/>
      <c r="K45" s="30">
        <v>1</v>
      </c>
      <c r="L45" s="30"/>
      <c r="M45" s="30">
        <v>4</v>
      </c>
      <c r="N45" s="30">
        <v>1</v>
      </c>
      <c r="O45" s="30">
        <v>1</v>
      </c>
      <c r="P45" s="30"/>
      <c r="Q45" s="30"/>
      <c r="R45" s="30">
        <v>7</v>
      </c>
      <c r="S45" s="30">
        <f t="shared" si="12"/>
        <v>4481</v>
      </c>
      <c r="T45" s="28">
        <f t="shared" si="13"/>
        <v>2.0284462310101944E-2</v>
      </c>
      <c r="U45" s="29"/>
    </row>
    <row r="46" spans="1:21">
      <c r="A46" s="20" t="s">
        <v>60</v>
      </c>
      <c r="B46" s="30">
        <v>209</v>
      </c>
      <c r="C46" s="30">
        <v>147</v>
      </c>
      <c r="D46" s="30">
        <v>497</v>
      </c>
      <c r="E46" s="30">
        <v>411</v>
      </c>
      <c r="F46" s="30">
        <v>97</v>
      </c>
      <c r="G46" s="30">
        <v>19</v>
      </c>
      <c r="H46" s="30">
        <v>1</v>
      </c>
      <c r="I46" s="30">
        <v>1</v>
      </c>
      <c r="J46" s="30"/>
      <c r="K46" s="30"/>
      <c r="L46" s="30"/>
      <c r="M46" s="30"/>
      <c r="N46" s="30"/>
      <c r="O46" s="30"/>
      <c r="P46" s="30"/>
      <c r="Q46" s="30">
        <v>1</v>
      </c>
      <c r="R46" s="30">
        <v>4</v>
      </c>
      <c r="S46" s="30">
        <f t="shared" si="12"/>
        <v>1387</v>
      </c>
      <c r="T46" s="28">
        <f t="shared" si="13"/>
        <v>6.2786318286345445E-3</v>
      </c>
      <c r="U46" s="29"/>
    </row>
    <row r="47" spans="1:21">
      <c r="A47" s="20" t="s">
        <v>61</v>
      </c>
      <c r="B47" s="30">
        <v>58</v>
      </c>
      <c r="C47" s="30">
        <v>84</v>
      </c>
      <c r="D47" s="30">
        <v>238</v>
      </c>
      <c r="E47" s="30">
        <v>149</v>
      </c>
      <c r="F47" s="30">
        <v>23</v>
      </c>
      <c r="G47" s="30">
        <v>3</v>
      </c>
      <c r="H47" s="30">
        <v>2</v>
      </c>
      <c r="I47" s="30">
        <v>1</v>
      </c>
      <c r="J47" s="30">
        <v>1</v>
      </c>
      <c r="K47" s="30"/>
      <c r="L47" s="30">
        <v>1</v>
      </c>
      <c r="M47" s="30"/>
      <c r="N47" s="30"/>
      <c r="O47" s="30"/>
      <c r="P47" s="30"/>
      <c r="Q47" s="30"/>
      <c r="R47" s="30">
        <v>3</v>
      </c>
      <c r="S47" s="30">
        <f t="shared" si="12"/>
        <v>563</v>
      </c>
      <c r="T47" s="28">
        <f t="shared" si="13"/>
        <v>2.5485722563238994E-3</v>
      </c>
      <c r="U47" s="29"/>
    </row>
    <row r="48" spans="1:21">
      <c r="A48" s="20" t="s">
        <v>62</v>
      </c>
      <c r="B48" s="30">
        <v>84</v>
      </c>
      <c r="C48" s="30">
        <v>97</v>
      </c>
      <c r="D48" s="30">
        <v>345</v>
      </c>
      <c r="E48" s="30">
        <v>377</v>
      </c>
      <c r="F48" s="30">
        <v>121</v>
      </c>
      <c r="G48" s="30">
        <v>30</v>
      </c>
      <c r="H48" s="30">
        <v>14</v>
      </c>
      <c r="I48" s="30">
        <v>6</v>
      </c>
      <c r="J48" s="30">
        <v>6</v>
      </c>
      <c r="K48" s="30">
        <v>2</v>
      </c>
      <c r="L48" s="30">
        <v>1</v>
      </c>
      <c r="M48" s="30">
        <v>9</v>
      </c>
      <c r="N48" s="30">
        <v>4</v>
      </c>
      <c r="O48" s="30">
        <v>14</v>
      </c>
      <c r="P48" s="30">
        <v>1</v>
      </c>
      <c r="Q48" s="30"/>
      <c r="R48" s="30">
        <v>3</v>
      </c>
      <c r="S48" s="30">
        <f t="shared" si="12"/>
        <v>1114</v>
      </c>
      <c r="T48" s="28">
        <f t="shared" si="13"/>
        <v>5.0428232567403626E-3</v>
      </c>
      <c r="U48" s="29"/>
    </row>
    <row r="49" spans="1:21">
      <c r="A49" s="20" t="s">
        <v>63</v>
      </c>
      <c r="B49" s="30">
        <v>165</v>
      </c>
      <c r="C49" s="30">
        <v>232</v>
      </c>
      <c r="D49" s="30">
        <v>590</v>
      </c>
      <c r="E49" s="30">
        <v>361</v>
      </c>
      <c r="F49" s="30">
        <v>64</v>
      </c>
      <c r="G49" s="30">
        <v>7</v>
      </c>
      <c r="H49" s="30">
        <v>2</v>
      </c>
      <c r="I49" s="30">
        <v>5</v>
      </c>
      <c r="J49" s="30"/>
      <c r="K49" s="30"/>
      <c r="L49" s="30"/>
      <c r="M49" s="30"/>
      <c r="N49" s="30"/>
      <c r="O49" s="30"/>
      <c r="P49" s="30"/>
      <c r="Q49" s="30"/>
      <c r="R49" s="30">
        <v>5</v>
      </c>
      <c r="S49" s="30">
        <f t="shared" si="12"/>
        <v>1431</v>
      </c>
      <c r="T49" s="28">
        <f t="shared" si="13"/>
        <v>6.4778097669618119E-3</v>
      </c>
      <c r="U49" s="29"/>
    </row>
    <row r="50" spans="1:21">
      <c r="A50" s="20" t="s">
        <v>64</v>
      </c>
      <c r="B50" s="30">
        <v>194</v>
      </c>
      <c r="C50" s="30">
        <v>146</v>
      </c>
      <c r="D50" s="30">
        <v>378</v>
      </c>
      <c r="E50" s="30">
        <v>319</v>
      </c>
      <c r="F50" s="30">
        <v>68</v>
      </c>
      <c r="G50" s="30">
        <v>8</v>
      </c>
      <c r="H50" s="30"/>
      <c r="I50" s="30">
        <v>1</v>
      </c>
      <c r="J50" s="30"/>
      <c r="K50" s="30">
        <v>1</v>
      </c>
      <c r="L50" s="30"/>
      <c r="M50" s="30"/>
      <c r="N50" s="30"/>
      <c r="O50" s="30"/>
      <c r="P50" s="30"/>
      <c r="Q50" s="30"/>
      <c r="R50" s="30"/>
      <c r="S50" s="30">
        <f t="shared" si="12"/>
        <v>1115</v>
      </c>
      <c r="T50" s="28">
        <f t="shared" si="13"/>
        <v>5.0473500280659826E-3</v>
      </c>
      <c r="U50" s="29"/>
    </row>
    <row r="51" spans="1:21">
      <c r="A51" s="20" t="s">
        <v>65</v>
      </c>
      <c r="B51" s="30">
        <v>1969</v>
      </c>
      <c r="C51" s="30">
        <v>1612</v>
      </c>
      <c r="D51" s="30">
        <v>5427</v>
      </c>
      <c r="E51" s="30">
        <v>4277</v>
      </c>
      <c r="F51" s="30">
        <v>760</v>
      </c>
      <c r="G51" s="30">
        <v>115</v>
      </c>
      <c r="H51" s="30">
        <v>33</v>
      </c>
      <c r="I51" s="30">
        <v>14</v>
      </c>
      <c r="J51" s="30">
        <v>9</v>
      </c>
      <c r="K51" s="30">
        <v>7</v>
      </c>
      <c r="L51" s="30">
        <v>2</v>
      </c>
      <c r="M51" s="30">
        <v>1</v>
      </c>
      <c r="N51" s="30"/>
      <c r="O51" s="30">
        <v>1</v>
      </c>
      <c r="P51" s="30"/>
      <c r="Q51" s="30"/>
      <c r="R51" s="30">
        <v>24</v>
      </c>
      <c r="S51" s="30">
        <f t="shared" si="12"/>
        <v>14251</v>
      </c>
      <c r="T51" s="28">
        <f t="shared" si="13"/>
        <v>6.4511018161406558E-2</v>
      </c>
      <c r="U51" s="29"/>
    </row>
    <row r="52" spans="1:21">
      <c r="A52" s="20" t="s">
        <v>66</v>
      </c>
      <c r="B52" s="30">
        <v>347</v>
      </c>
      <c r="C52" s="30">
        <v>325</v>
      </c>
      <c r="D52" s="30">
        <v>1199</v>
      </c>
      <c r="E52" s="30">
        <v>914</v>
      </c>
      <c r="F52" s="30">
        <v>200</v>
      </c>
      <c r="G52" s="30">
        <v>59</v>
      </c>
      <c r="H52" s="30">
        <v>10</v>
      </c>
      <c r="I52" s="30">
        <v>1</v>
      </c>
      <c r="J52" s="30">
        <v>2</v>
      </c>
      <c r="K52" s="30">
        <v>4</v>
      </c>
      <c r="L52" s="30">
        <v>2</v>
      </c>
      <c r="M52" s="30">
        <v>2</v>
      </c>
      <c r="N52" s="30">
        <v>1</v>
      </c>
      <c r="O52" s="30">
        <v>8</v>
      </c>
      <c r="P52" s="30">
        <v>4</v>
      </c>
      <c r="Q52" s="30"/>
      <c r="R52" s="30">
        <v>12</v>
      </c>
      <c r="S52" s="30">
        <f t="shared" si="12"/>
        <v>3090</v>
      </c>
      <c r="T52" s="28">
        <f t="shared" si="13"/>
        <v>1.3987723396164919E-2</v>
      </c>
      <c r="U52" s="29"/>
    </row>
    <row r="53" spans="1:21">
      <c r="A53" s="20" t="s">
        <v>67</v>
      </c>
      <c r="B53" s="30">
        <v>138</v>
      </c>
      <c r="C53" s="30">
        <v>148</v>
      </c>
      <c r="D53" s="30">
        <v>502</v>
      </c>
      <c r="E53" s="30">
        <v>441</v>
      </c>
      <c r="F53" s="30">
        <v>62</v>
      </c>
      <c r="G53" s="30">
        <v>14</v>
      </c>
      <c r="H53" s="30">
        <v>6</v>
      </c>
      <c r="I53" s="30"/>
      <c r="J53" s="30">
        <v>1</v>
      </c>
      <c r="K53" s="30">
        <v>2</v>
      </c>
      <c r="L53" s="30">
        <v>1</v>
      </c>
      <c r="M53" s="30">
        <v>1</v>
      </c>
      <c r="N53" s="30"/>
      <c r="O53" s="30"/>
      <c r="P53" s="30"/>
      <c r="Q53" s="30"/>
      <c r="R53" s="30">
        <v>3</v>
      </c>
      <c r="S53" s="30">
        <f t="shared" si="12"/>
        <v>1319</v>
      </c>
      <c r="T53" s="28">
        <f t="shared" si="13"/>
        <v>5.9708113784924044E-3</v>
      </c>
      <c r="U53" s="29"/>
    </row>
    <row r="54" spans="1:21">
      <c r="A54" s="20" t="s">
        <v>68</v>
      </c>
      <c r="B54" s="30">
        <v>70</v>
      </c>
      <c r="C54" s="30">
        <v>103</v>
      </c>
      <c r="D54" s="30">
        <v>322</v>
      </c>
      <c r="E54" s="30">
        <v>299</v>
      </c>
      <c r="F54" s="30">
        <v>39</v>
      </c>
      <c r="G54" s="30">
        <v>5</v>
      </c>
      <c r="H54" s="30">
        <v>4</v>
      </c>
      <c r="I54" s="30">
        <v>2</v>
      </c>
      <c r="J54" s="30">
        <v>3</v>
      </c>
      <c r="K54" s="30">
        <v>1</v>
      </c>
      <c r="L54" s="30"/>
      <c r="M54" s="30">
        <v>2</v>
      </c>
      <c r="N54" s="30">
        <v>1</v>
      </c>
      <c r="O54" s="30"/>
      <c r="P54" s="30"/>
      <c r="Q54" s="30"/>
      <c r="R54" s="30">
        <v>1</v>
      </c>
      <c r="S54" s="30">
        <f t="shared" si="12"/>
        <v>852</v>
      </c>
      <c r="T54" s="28">
        <f t="shared" si="13"/>
        <v>3.8568091694279973E-3</v>
      </c>
      <c r="U54" s="29"/>
    </row>
    <row r="55" spans="1:21">
      <c r="A55" s="20" t="s">
        <v>69</v>
      </c>
      <c r="B55" s="30">
        <v>611</v>
      </c>
      <c r="C55" s="30">
        <v>531</v>
      </c>
      <c r="D55" s="30">
        <v>1743</v>
      </c>
      <c r="E55" s="30">
        <v>1284</v>
      </c>
      <c r="F55" s="30">
        <v>224</v>
      </c>
      <c r="G55" s="30">
        <v>23</v>
      </c>
      <c r="H55" s="30">
        <v>12</v>
      </c>
      <c r="I55" s="30">
        <v>3</v>
      </c>
      <c r="J55" s="30">
        <v>1</v>
      </c>
      <c r="K55" s="30">
        <v>1</v>
      </c>
      <c r="L55" s="30">
        <v>2</v>
      </c>
      <c r="M55" s="30"/>
      <c r="N55" s="30"/>
      <c r="O55" s="30"/>
      <c r="P55" s="30"/>
      <c r="Q55" s="30"/>
      <c r="R55" s="30">
        <v>8</v>
      </c>
      <c r="S55" s="30">
        <f t="shared" si="12"/>
        <v>4443</v>
      </c>
      <c r="T55" s="28">
        <f t="shared" si="13"/>
        <v>2.0112444999728394E-2</v>
      </c>
      <c r="U55" s="29"/>
    </row>
    <row r="56" spans="1:21">
      <c r="A56" s="20" t="s">
        <v>70</v>
      </c>
      <c r="B56" s="30">
        <f t="shared" ref="B56:R56" si="14">SUM(B36:B55)</f>
        <v>6685</v>
      </c>
      <c r="C56" s="30">
        <f t="shared" si="14"/>
        <v>5337</v>
      </c>
      <c r="D56" s="30">
        <f t="shared" si="14"/>
        <v>18827</v>
      </c>
      <c r="E56" s="30">
        <f t="shared" si="14"/>
        <v>15881</v>
      </c>
      <c r="F56" s="30">
        <f t="shared" si="14"/>
        <v>3355</v>
      </c>
      <c r="G56" s="30">
        <f t="shared" si="14"/>
        <v>562</v>
      </c>
      <c r="H56" s="30">
        <f t="shared" si="14"/>
        <v>178</v>
      </c>
      <c r="I56" s="30">
        <f t="shared" si="14"/>
        <v>70</v>
      </c>
      <c r="J56" s="30">
        <f t="shared" si="14"/>
        <v>41</v>
      </c>
      <c r="K56" s="30">
        <f t="shared" si="14"/>
        <v>23</v>
      </c>
      <c r="L56" s="30">
        <f t="shared" si="14"/>
        <v>12</v>
      </c>
      <c r="M56" s="30">
        <f t="shared" si="14"/>
        <v>20</v>
      </c>
      <c r="N56" s="30">
        <f t="shared" si="14"/>
        <v>9</v>
      </c>
      <c r="O56" s="30">
        <f t="shared" si="14"/>
        <v>27</v>
      </c>
      <c r="P56" s="30">
        <f t="shared" si="14"/>
        <v>6</v>
      </c>
      <c r="Q56" s="30">
        <f t="shared" si="14"/>
        <v>1</v>
      </c>
      <c r="R56" s="30">
        <f t="shared" si="14"/>
        <v>89</v>
      </c>
      <c r="S56" s="30">
        <f t="shared" si="12"/>
        <v>51123</v>
      </c>
      <c r="T56" s="28">
        <f t="shared" si="13"/>
        <v>0.23142213047965668</v>
      </c>
      <c r="U56" s="29">
        <f>S56/S$61</f>
        <v>0.25855084484319446</v>
      </c>
    </row>
    <row r="57" spans="1:21">
      <c r="A57" s="20" t="s">
        <v>117</v>
      </c>
      <c r="B57" s="27">
        <f t="shared" ref="B57:S57" si="15">B56/$S56</f>
        <v>0.13076306163566301</v>
      </c>
      <c r="C57" s="27">
        <f t="shared" si="15"/>
        <v>0.10439528196702072</v>
      </c>
      <c r="D57" s="27">
        <f t="shared" si="15"/>
        <v>0.36826868532754337</v>
      </c>
      <c r="E57" s="27">
        <f t="shared" si="15"/>
        <v>0.3106429591377658</v>
      </c>
      <c r="F57" s="27">
        <f t="shared" si="15"/>
        <v>6.5626039160456159E-2</v>
      </c>
      <c r="G57" s="27">
        <f t="shared" si="15"/>
        <v>1.099309508440428E-2</v>
      </c>
      <c r="H57" s="27">
        <f t="shared" si="15"/>
        <v>3.4817987989750211E-3</v>
      </c>
      <c r="I57" s="27">
        <f t="shared" si="15"/>
        <v>1.369246718698042E-3</v>
      </c>
      <c r="J57" s="27">
        <f t="shared" si="15"/>
        <v>8.0198736380885315E-4</v>
      </c>
      <c r="K57" s="27">
        <f t="shared" si="15"/>
        <v>4.4989535042935666E-4</v>
      </c>
      <c r="L57" s="27">
        <f t="shared" si="15"/>
        <v>2.3472800891966434E-4</v>
      </c>
      <c r="M57" s="27">
        <f t="shared" si="15"/>
        <v>3.9121334819944059E-4</v>
      </c>
      <c r="N57" s="27">
        <f t="shared" si="15"/>
        <v>1.7604600668974824E-4</v>
      </c>
      <c r="O57" s="27">
        <f t="shared" si="15"/>
        <v>5.2813802006924481E-4</v>
      </c>
      <c r="P57" s="27">
        <f t="shared" si="15"/>
        <v>1.1736400445983217E-4</v>
      </c>
      <c r="Q57" s="27">
        <f t="shared" si="15"/>
        <v>1.9560667409972027E-5</v>
      </c>
      <c r="R57" s="27">
        <f t="shared" si="15"/>
        <v>1.7408993994875105E-3</v>
      </c>
      <c r="S57" s="27">
        <f t="shared" si="15"/>
        <v>1</v>
      </c>
      <c r="T57" s="26"/>
      <c r="U57" s="29"/>
    </row>
    <row r="58" spans="1:21">
      <c r="A58" s="20" t="s">
        <v>116</v>
      </c>
      <c r="B58" s="27">
        <f>B57</f>
        <v>0.13076306163566301</v>
      </c>
      <c r="C58" s="27">
        <f t="shared" ref="C58:R58" si="16">B58+C57</f>
        <v>0.23515834360268373</v>
      </c>
      <c r="D58" s="27">
        <f t="shared" si="16"/>
        <v>0.60342702893022704</v>
      </c>
      <c r="E58" s="27">
        <f t="shared" si="16"/>
        <v>0.91406998806799278</v>
      </c>
      <c r="F58" s="27">
        <f t="shared" si="16"/>
        <v>0.97969602722844895</v>
      </c>
      <c r="G58" s="27">
        <f t="shared" si="16"/>
        <v>0.99068912231285322</v>
      </c>
      <c r="H58" s="27">
        <f t="shared" si="16"/>
        <v>0.99417092111182825</v>
      </c>
      <c r="I58" s="27">
        <f t="shared" si="16"/>
        <v>0.99554016783052635</v>
      </c>
      <c r="J58" s="27">
        <f t="shared" si="16"/>
        <v>0.99634215519433522</v>
      </c>
      <c r="K58" s="27">
        <f t="shared" si="16"/>
        <v>0.99679205054476461</v>
      </c>
      <c r="L58" s="27">
        <f t="shared" si="16"/>
        <v>0.99702677855368427</v>
      </c>
      <c r="M58" s="27">
        <f t="shared" si="16"/>
        <v>0.99741799190188374</v>
      </c>
      <c r="N58" s="27">
        <f t="shared" si="16"/>
        <v>0.99759403790857348</v>
      </c>
      <c r="O58" s="27">
        <f t="shared" si="16"/>
        <v>0.99812217592864272</v>
      </c>
      <c r="P58" s="27">
        <f t="shared" si="16"/>
        <v>0.99823953993310255</v>
      </c>
      <c r="Q58" s="27">
        <f t="shared" si="16"/>
        <v>0.99825910060051248</v>
      </c>
      <c r="R58" s="27">
        <f t="shared" si="16"/>
        <v>1</v>
      </c>
      <c r="S58" s="27"/>
      <c r="T58" s="26"/>
      <c r="U58" s="29"/>
    </row>
    <row r="59" spans="1:21">
      <c r="B59" s="27"/>
      <c r="C59" s="27"/>
      <c r="D59" s="27"/>
      <c r="E59" s="27"/>
      <c r="F59" s="27"/>
      <c r="G59" s="27"/>
      <c r="H59" s="27"/>
      <c r="I59" s="27"/>
      <c r="J59" s="27"/>
      <c r="K59" s="27"/>
      <c r="L59" s="27"/>
      <c r="M59" s="27"/>
      <c r="N59" s="27"/>
      <c r="O59" s="27"/>
      <c r="P59" s="27"/>
      <c r="Q59" s="27"/>
      <c r="R59" s="27"/>
      <c r="S59" s="27"/>
      <c r="T59" s="26"/>
      <c r="U59" s="29"/>
    </row>
    <row r="60" spans="1:21" ht="15.6">
      <c r="A60" s="22" t="s">
        <v>71</v>
      </c>
      <c r="B60" s="27"/>
      <c r="C60" s="27"/>
      <c r="D60" s="27"/>
      <c r="E60" s="27"/>
      <c r="F60" s="27"/>
      <c r="G60" s="27"/>
      <c r="H60" s="27"/>
      <c r="I60" s="27"/>
      <c r="J60" s="27"/>
      <c r="K60" s="27"/>
      <c r="L60" s="27"/>
      <c r="M60" s="27"/>
      <c r="N60" s="27"/>
      <c r="O60" s="27"/>
      <c r="P60" s="27"/>
      <c r="Q60" s="27"/>
      <c r="R60" s="27"/>
      <c r="S60" s="27"/>
      <c r="T60" s="26"/>
      <c r="U60" s="29"/>
    </row>
    <row r="61" spans="1:21">
      <c r="A61" s="20" t="s">
        <v>72</v>
      </c>
      <c r="B61" s="30">
        <f>B31+B56</f>
        <v>24338</v>
      </c>
      <c r="C61" s="30">
        <f>C31+C56</f>
        <v>27064</v>
      </c>
      <c r="D61" s="30">
        <f t="shared" ref="D61:S61" si="17">D31+D56+D62</f>
        <v>63268</v>
      </c>
      <c r="E61" s="30">
        <f t="shared" si="17"/>
        <v>54339</v>
      </c>
      <c r="F61" s="30">
        <f t="shared" si="17"/>
        <v>16511</v>
      </c>
      <c r="G61" s="30">
        <f t="shared" si="17"/>
        <v>5643</v>
      </c>
      <c r="H61" s="30">
        <f t="shared" si="17"/>
        <v>2832</v>
      </c>
      <c r="I61" s="30">
        <f t="shared" si="17"/>
        <v>1598</v>
      </c>
      <c r="J61" s="30">
        <f t="shared" si="17"/>
        <v>828</v>
      </c>
      <c r="K61" s="30">
        <f t="shared" si="17"/>
        <v>284</v>
      </c>
      <c r="L61" s="30">
        <f t="shared" si="17"/>
        <v>186</v>
      </c>
      <c r="M61" s="30">
        <f t="shared" si="17"/>
        <v>83</v>
      </c>
      <c r="N61" s="30">
        <f t="shared" si="17"/>
        <v>51</v>
      </c>
      <c r="O61" s="30">
        <f t="shared" si="17"/>
        <v>54</v>
      </c>
      <c r="P61" s="30">
        <f t="shared" si="17"/>
        <v>17</v>
      </c>
      <c r="Q61" s="30">
        <f t="shared" si="17"/>
        <v>5</v>
      </c>
      <c r="R61" s="30">
        <f t="shared" si="17"/>
        <v>321</v>
      </c>
      <c r="S61" s="30">
        <f t="shared" si="17"/>
        <v>197729</v>
      </c>
      <c r="T61" s="28">
        <f>S61/S$64</f>
        <v>0.89507396744346057</v>
      </c>
      <c r="U61" s="29">
        <f>S61/S$61</f>
        <v>1</v>
      </c>
    </row>
    <row r="62" spans="1:21">
      <c r="A62" s="20" t="s">
        <v>74</v>
      </c>
      <c r="B62" s="30">
        <v>154</v>
      </c>
      <c r="C62" s="30">
        <v>153</v>
      </c>
      <c r="D62" s="30">
        <v>235</v>
      </c>
      <c r="E62" s="30">
        <v>215</v>
      </c>
      <c r="F62" s="30">
        <v>93</v>
      </c>
      <c r="G62" s="30">
        <v>26</v>
      </c>
      <c r="H62" s="30">
        <v>17</v>
      </c>
      <c r="I62" s="30">
        <v>3</v>
      </c>
      <c r="J62" s="30">
        <v>6</v>
      </c>
      <c r="K62" s="30"/>
      <c r="L62" s="30"/>
      <c r="M62" s="30"/>
      <c r="N62" s="30"/>
      <c r="O62" s="30"/>
      <c r="P62" s="30"/>
      <c r="Q62" s="30"/>
      <c r="R62" s="30">
        <v>6</v>
      </c>
      <c r="S62" s="30">
        <f>SUM(B62:R62)</f>
        <v>908</v>
      </c>
      <c r="T62" s="28">
        <f>S62/S$64</f>
        <v>4.1103083636627015E-3</v>
      </c>
      <c r="U62" s="29"/>
    </row>
    <row r="63" spans="1:21">
      <c r="A63" s="20" t="s">
        <v>75</v>
      </c>
      <c r="B63" s="30">
        <v>1800</v>
      </c>
      <c r="C63" s="30">
        <v>4191</v>
      </c>
      <c r="D63" s="30">
        <v>7861</v>
      </c>
      <c r="E63" s="30">
        <v>5008</v>
      </c>
      <c r="F63" s="30">
        <v>1850</v>
      </c>
      <c r="G63" s="30">
        <v>1093</v>
      </c>
      <c r="H63" s="30">
        <v>525</v>
      </c>
      <c r="I63" s="30">
        <v>294</v>
      </c>
      <c r="J63" s="30">
        <v>186</v>
      </c>
      <c r="K63" s="30">
        <v>66</v>
      </c>
      <c r="L63" s="30">
        <v>40</v>
      </c>
      <c r="M63" s="30">
        <v>17</v>
      </c>
      <c r="N63" s="30">
        <v>15</v>
      </c>
      <c r="O63" s="30">
        <v>7</v>
      </c>
      <c r="P63" s="30">
        <v>6</v>
      </c>
      <c r="Q63" s="30">
        <v>6</v>
      </c>
      <c r="R63" s="30">
        <v>214</v>
      </c>
      <c r="S63" s="30">
        <f>SUM(B63:R63)</f>
        <v>23179</v>
      </c>
      <c r="T63" s="28">
        <f>S63/S$64</f>
        <v>0.10492603255653937</v>
      </c>
      <c r="U63" s="29">
        <f>S63/S$61</f>
        <v>0.11722610239266876</v>
      </c>
    </row>
    <row r="64" spans="1:21">
      <c r="A64" s="20" t="s">
        <v>76</v>
      </c>
      <c r="B64" s="30">
        <f>B61+B63+B62</f>
        <v>26292</v>
      </c>
      <c r="C64" s="30">
        <f>C61+C63+C62</f>
        <v>31408</v>
      </c>
      <c r="D64" s="30">
        <f t="shared" ref="D64:S64" si="18">D61+D63</f>
        <v>71129</v>
      </c>
      <c r="E64" s="30">
        <f t="shared" si="18"/>
        <v>59347</v>
      </c>
      <c r="F64" s="30">
        <f t="shared" si="18"/>
        <v>18361</v>
      </c>
      <c r="G64" s="30">
        <f t="shared" si="18"/>
        <v>6736</v>
      </c>
      <c r="H64" s="30">
        <f t="shared" si="18"/>
        <v>3357</v>
      </c>
      <c r="I64" s="30">
        <f t="shared" si="18"/>
        <v>1892</v>
      </c>
      <c r="J64" s="30">
        <f t="shared" si="18"/>
        <v>1014</v>
      </c>
      <c r="K64" s="30">
        <f t="shared" si="18"/>
        <v>350</v>
      </c>
      <c r="L64" s="30">
        <f t="shared" si="18"/>
        <v>226</v>
      </c>
      <c r="M64" s="30">
        <f t="shared" si="18"/>
        <v>100</v>
      </c>
      <c r="N64" s="30">
        <f t="shared" si="18"/>
        <v>66</v>
      </c>
      <c r="O64" s="30">
        <f t="shared" si="18"/>
        <v>61</v>
      </c>
      <c r="P64" s="30">
        <f t="shared" si="18"/>
        <v>23</v>
      </c>
      <c r="Q64" s="30">
        <f t="shared" si="18"/>
        <v>11</v>
      </c>
      <c r="R64" s="30">
        <f t="shared" si="18"/>
        <v>535</v>
      </c>
      <c r="S64" s="30">
        <f t="shared" si="18"/>
        <v>220908</v>
      </c>
      <c r="T64" s="28">
        <f>S64/S$64</f>
        <v>1</v>
      </c>
      <c r="U64" s="29">
        <f>S64/S$61</f>
        <v>1.1172261023926688</v>
      </c>
    </row>
    <row r="65" spans="1:20">
      <c r="A65" s="20" t="s">
        <v>117</v>
      </c>
      <c r="B65" s="28">
        <f t="shared" ref="B65:S65" si="19">B64/$S64</f>
        <v>0.11901787169319354</v>
      </c>
      <c r="C65" s="28">
        <f t="shared" si="19"/>
        <v>0.14217683379506402</v>
      </c>
      <c r="D65" s="28">
        <f t="shared" si="19"/>
        <v>0.32198471762000469</v>
      </c>
      <c r="E65" s="28">
        <f t="shared" si="19"/>
        <v>0.2686502978615532</v>
      </c>
      <c r="F65" s="28">
        <f t="shared" si="19"/>
        <v>8.311604830970358E-2</v>
      </c>
      <c r="G65" s="28">
        <f t="shared" si="19"/>
        <v>3.0492331649374399E-2</v>
      </c>
      <c r="H65" s="28">
        <f t="shared" si="19"/>
        <v>1.5196371340105383E-2</v>
      </c>
      <c r="I65" s="28">
        <f t="shared" si="19"/>
        <v>8.5646513480725009E-3</v>
      </c>
      <c r="J65" s="28">
        <f t="shared" si="19"/>
        <v>4.5901461241783913E-3</v>
      </c>
      <c r="K65" s="28">
        <f t="shared" si="19"/>
        <v>1.5843699639669002E-3</v>
      </c>
      <c r="L65" s="28">
        <f t="shared" si="19"/>
        <v>1.0230503195900555E-3</v>
      </c>
      <c r="M65" s="28">
        <f t="shared" si="19"/>
        <v>4.5267713256197151E-4</v>
      </c>
      <c r="N65" s="28">
        <f t="shared" si="19"/>
        <v>2.9876690749090117E-4</v>
      </c>
      <c r="O65" s="28">
        <f t="shared" si="19"/>
        <v>2.761330508628026E-4</v>
      </c>
      <c r="P65" s="28">
        <f t="shared" si="19"/>
        <v>1.0411574048925344E-4</v>
      </c>
      <c r="Q65" s="28">
        <f t="shared" si="19"/>
        <v>4.9794484581816864E-5</v>
      </c>
      <c r="R65" s="28">
        <f t="shared" si="19"/>
        <v>2.4218226592065475E-3</v>
      </c>
      <c r="S65" s="28">
        <f t="shared" si="19"/>
        <v>1</v>
      </c>
      <c r="T65" s="26"/>
    </row>
    <row r="66" spans="1:20">
      <c r="A66" s="20" t="s">
        <v>116</v>
      </c>
      <c r="B66" s="28">
        <f>B65</f>
        <v>0.11901787169319354</v>
      </c>
      <c r="C66" s="28">
        <f t="shared" ref="C66:R66" si="20">B66+C65</f>
        <v>0.26119470548825757</v>
      </c>
      <c r="D66" s="28">
        <f t="shared" si="20"/>
        <v>0.58317942310826232</v>
      </c>
      <c r="E66" s="28">
        <f t="shared" si="20"/>
        <v>0.85182972096981557</v>
      </c>
      <c r="F66" s="28">
        <f t="shared" si="20"/>
        <v>0.93494576927951911</v>
      </c>
      <c r="G66" s="28">
        <f t="shared" si="20"/>
        <v>0.96543810092889348</v>
      </c>
      <c r="H66" s="28">
        <f t="shared" si="20"/>
        <v>0.98063447226899891</v>
      </c>
      <c r="I66" s="28">
        <f t="shared" si="20"/>
        <v>0.98919912361707141</v>
      </c>
      <c r="J66" s="28">
        <f t="shared" si="20"/>
        <v>0.99378926974124981</v>
      </c>
      <c r="K66" s="28">
        <f t="shared" si="20"/>
        <v>0.99537363970521675</v>
      </c>
      <c r="L66" s="28">
        <f t="shared" si="20"/>
        <v>0.9963966900248068</v>
      </c>
      <c r="M66" s="28">
        <f t="shared" si="20"/>
        <v>0.99684936715736872</v>
      </c>
      <c r="N66" s="28">
        <f t="shared" si="20"/>
        <v>0.99714813406485958</v>
      </c>
      <c r="O66" s="28">
        <f t="shared" si="20"/>
        <v>0.99742426711572241</v>
      </c>
      <c r="P66" s="28">
        <f t="shared" si="20"/>
        <v>0.9975283828562117</v>
      </c>
      <c r="Q66" s="28">
        <f t="shared" si="20"/>
        <v>0.99757817734079357</v>
      </c>
      <c r="R66" s="28">
        <f t="shared" si="20"/>
        <v>1.0000000000000002</v>
      </c>
      <c r="S66" s="27"/>
      <c r="T66" s="26"/>
    </row>
  </sheetData>
  <mergeCells count="2">
    <mergeCell ref="B2:S2"/>
    <mergeCell ref="A1:G1"/>
  </mergeCells>
  <pageMargins left="0.75" right="0.75" top="1" bottom="1" header="0.5" footer="0.5"/>
  <pageSetup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Labor Costs X Lengths</vt:lpstr>
      <vt:lpstr>Labor Costs_Vessel Size_County</vt:lpstr>
      <vt:lpstr>Labor Cost by County</vt:lpstr>
      <vt:lpstr>Labor Cost by County_Exclusions</vt:lpstr>
      <vt:lpstr>Notes &amp; Assumptions</vt:lpstr>
      <vt:lpstr>CountyxLength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dc:creator>
  <cp:lastModifiedBy>bae</cp:lastModifiedBy>
  <cp:lastPrinted>2020-04-21T05:07:49Z</cp:lastPrinted>
  <dcterms:created xsi:type="dcterms:W3CDTF">2020-04-21T04:44:27Z</dcterms:created>
  <dcterms:modified xsi:type="dcterms:W3CDTF">2020-04-21T07:21:45Z</dcterms:modified>
</cp:coreProperties>
</file>